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i.gencsu\OneDrive\Overseas Development Institute\Leo Roberts - G20 Coal Subsidies Report (2019)\01 Datasets\05 Final datasets for website\"/>
    </mc:Choice>
  </mc:AlternateContent>
  <xr:revisionPtr revIDLastSave="10" documentId="11_ECA180E89D40D3C307F0E875BD824F49CA147558" xr6:coauthVersionLast="36" xr6:coauthVersionMax="36" xr10:uidLastSave="{30BAF28A-3DEB-4489-94AA-1D82CFC26844}"/>
  <bookViews>
    <workbookView xWindow="0" yWindow="0" windowWidth="18650" windowHeight="6950" tabRatio="652" xr2:uid="{00000000-000D-0000-FFFF-FFFF00000000}"/>
  </bookViews>
  <sheets>
    <sheet name="Overview" sheetId="11" r:id="rId1"/>
    <sheet name="Fiscal support" sheetId="6" r:id="rId2"/>
    <sheet name="Public finance (domestic)" sheetId="8" r:id="rId3"/>
    <sheet name="Public finance (international)" sheetId="9" r:id="rId4"/>
    <sheet name="SOE investment" sheetId="10" r:id="rId5"/>
  </sheets>
  <definedNames>
    <definedName name="_xlnm._FilterDatabase" localSheetId="1" hidden="1">'Fiscal support'!$B$3:$H$3</definedName>
    <definedName name="_xlnm._FilterDatabase" localSheetId="2" hidden="1">'Public finance (domestic)'!$C$3:$E$3</definedName>
    <definedName name="_xlnm._FilterDatabase" localSheetId="4" hidden="1">'SOE investment'!$C$3:$F$3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 i="9" l="1"/>
  <c r="I4" i="9"/>
  <c r="L4" i="6" l="1"/>
  <c r="K4" i="6"/>
  <c r="L14" i="6"/>
  <c r="L15" i="6"/>
  <c r="L16" i="6"/>
  <c r="L17" i="6"/>
  <c r="L18" i="6"/>
  <c r="L19" i="6"/>
  <c r="K14" i="6"/>
  <c r="K15" i="6"/>
  <c r="K16" i="6"/>
  <c r="K17" i="6"/>
  <c r="K18" i="6"/>
  <c r="K19" i="6"/>
  <c r="K5" i="10" l="1"/>
  <c r="K6" i="10"/>
  <c r="K7" i="10"/>
  <c r="J8" i="10"/>
  <c r="J9" i="10"/>
  <c r="K9" i="10" s="1"/>
  <c r="K10" i="10"/>
  <c r="G6" i="8"/>
  <c r="I6" i="8" s="1"/>
  <c r="J6" i="8" s="1"/>
  <c r="G5" i="8"/>
  <c r="I5" i="8"/>
  <c r="J5" i="8" s="1"/>
  <c r="G4" i="8"/>
  <c r="J4" i="8" s="1"/>
  <c r="K7" i="6"/>
  <c r="K8" i="6"/>
  <c r="K9" i="6"/>
  <c r="K10" i="6"/>
  <c r="K5" i="6"/>
  <c r="K21" i="6" s="1"/>
  <c r="K6" i="6"/>
  <c r="K11" i="6"/>
  <c r="K12" i="6"/>
  <c r="K13" i="6"/>
  <c r="J5" i="10"/>
  <c r="J6" i="10"/>
  <c r="J7" i="10"/>
  <c r="J10" i="10"/>
  <c r="L5" i="6"/>
  <c r="L21" i="6" s="1"/>
  <c r="L6" i="6"/>
  <c r="L7" i="6"/>
  <c r="L8" i="6"/>
  <c r="L9" i="6"/>
  <c r="L10" i="6"/>
  <c r="L11" i="6"/>
  <c r="L12" i="6"/>
  <c r="L13" i="6"/>
  <c r="J11" i="10" l="1"/>
  <c r="K8" i="10"/>
  <c r="K11" i="10" s="1"/>
  <c r="J8" i="8"/>
  <c r="I4" i="8"/>
  <c r="I8" i="8" l="1"/>
</calcChain>
</file>

<file path=xl/sharedStrings.xml><?xml version="1.0" encoding="utf-8"?>
<sst xmlns="http://schemas.openxmlformats.org/spreadsheetml/2006/main" count="327" uniqueCount="119">
  <si>
    <t>Information about data collected</t>
  </si>
  <si>
    <t>The authors welcome feedback on the full report, on the country study, and on this data sheet to improve the accuracy and transparency of information on G20 countries support to coal and coal-fired production and consumption.</t>
  </si>
  <si>
    <t>Fiscal support</t>
  </si>
  <si>
    <t>Public finance (international)</t>
  </si>
  <si>
    <t>SOE investment</t>
  </si>
  <si>
    <t>Exploration</t>
  </si>
  <si>
    <t>TOTAL</t>
  </si>
  <si>
    <t>Measure</t>
  </si>
  <si>
    <t>Mechanism</t>
  </si>
  <si>
    <t>Level</t>
  </si>
  <si>
    <t>Incidence</t>
  </si>
  <si>
    <t>Indicator</t>
  </si>
  <si>
    <t>Stage</t>
  </si>
  <si>
    <t>Fuel type</t>
  </si>
  <si>
    <t>Fuel sub-type</t>
  </si>
  <si>
    <t>Estimated annual amount
(USD)</t>
  </si>
  <si>
    <t>Source</t>
  </si>
  <si>
    <t>Notes</t>
  </si>
  <si>
    <t>Federal</t>
  </si>
  <si>
    <t>Budgetary transfer</t>
  </si>
  <si>
    <t>Knowledge</t>
  </si>
  <si>
    <t>General Services Support Estimate</t>
  </si>
  <si>
    <t>Coal</t>
  </si>
  <si>
    <t>Coal Research and Development Programme</t>
  </si>
  <si>
    <t xml:space="preserve">  Coking coal</t>
  </si>
  <si>
    <t xml:space="preserve">  Other bituminous coal</t>
  </si>
  <si>
    <t>Coal Environmental Measures and Subsidence Control</t>
  </si>
  <si>
    <t>Land and natural resources</t>
  </si>
  <si>
    <t>Mining</t>
  </si>
  <si>
    <t>Stowing-Excise-Duty Exemption for the Development of Transportation Infrastructure in Coalfield Areas</t>
  </si>
  <si>
    <t>Tax expenditure</t>
  </si>
  <si>
    <t>Producer Support Estimate</t>
  </si>
  <si>
    <t>Stowing-Excise-Duty Exemption for Conservation and Safety in Coal Mines</t>
  </si>
  <si>
    <t>Public finance (domestic)</t>
  </si>
  <si>
    <t>Crore</t>
  </si>
  <si>
    <t>Million</t>
  </si>
  <si>
    <t>Measure or project 
(written description)</t>
  </si>
  <si>
    <t>Source of subsidy 
(entity / institution name, or ministry if available)</t>
  </si>
  <si>
    <t>Recipient country 
(for international support)</t>
  </si>
  <si>
    <t>National finance (grants, loans, guarantees) for coal power plants</t>
  </si>
  <si>
    <t>Producer support estimate (gross)</t>
  </si>
  <si>
    <t>Electricity Production</t>
  </si>
  <si>
    <t>n.d.</t>
  </si>
  <si>
    <t xml:space="preserve">Data from OCI Shift the Subsidies Database; PFC Annual Report 2015-16; REC Annual Report                http://www.pfcindia.com/DocumentRepository/ckfinder/files/Investors/Annualreport_2015-16.pdf                                   </t>
  </si>
  <si>
    <t>National finance (grants, loans, guarantees) for coal transportation</t>
  </si>
  <si>
    <t>Transportation</t>
  </si>
  <si>
    <t>CIL Annual Report 2015-16</t>
  </si>
  <si>
    <t xml:space="preserve">International finance (grants, loans, guarantees) for coal mining </t>
  </si>
  <si>
    <t>Extraction</t>
  </si>
  <si>
    <t>2016
(USD)</t>
  </si>
  <si>
    <t>2017
(USD)</t>
  </si>
  <si>
    <t xml:space="preserve">Maitree Coal-Fired Power Power Plant (1320MW)_x000D_
</t>
  </si>
  <si>
    <t xml:space="preserve">Export-Import Bank of India_x000D_
</t>
  </si>
  <si>
    <t>Loan</t>
  </si>
  <si>
    <t>Coal-fired power generation</t>
  </si>
  <si>
    <t>Bangladesh</t>
  </si>
  <si>
    <t xml:space="preserve">https://ijglobal.com/data/transaction/35706/maitree-coal-fired-power-power-plant-1320mw_x000D_
</t>
  </si>
  <si>
    <t>Measure or project (written description)</t>
  </si>
  <si>
    <t>Source of subsidy (entity / institution name, or ministry if available)</t>
  </si>
  <si>
    <t>Subsidy type</t>
  </si>
  <si>
    <t>Targeted energy source</t>
  </si>
  <si>
    <t xml:space="preserve">Stage </t>
  </si>
  <si>
    <t>2016
(INR)</t>
  </si>
  <si>
    <t>2017
(INR)</t>
  </si>
  <si>
    <t>Estimated annual amount
(INR)</t>
  </si>
  <si>
    <t>Capital expenditure (CAPEX) by Oil and Natural Gas Corporation India (ONGC)</t>
  </si>
  <si>
    <t>Oil and Natural Gas Corporation India (ONGC)</t>
  </si>
  <si>
    <t>SOE Investment</t>
  </si>
  <si>
    <t>Coal-bed methane (CBM) and underground coal gasification (UCG)</t>
  </si>
  <si>
    <t>Production</t>
  </si>
  <si>
    <t>https://www.ongcindia.com/wps/wcm/connect/en/investors/annual-reports/</t>
  </si>
  <si>
    <t>In 2015 ONGC commenced exploratory operations for coal bed methane at a site in India (and remain engaged with government around 8 further sites), contracting a Russian corporation (NMRC-SIM) to advise. ONGC have also undertaken internal discussions around potentially expanding into coal/lignite. No data available on scale of investment into these projects.</t>
  </si>
  <si>
    <t>Capital expenditure (CAPEX) by National Thermal Power Corporation Limited (NTPC)</t>
  </si>
  <si>
    <t>National Thermal Power Corporation Limited (NTPC)</t>
  </si>
  <si>
    <t>Power production</t>
  </si>
  <si>
    <t>https://www.ntpc.co.in/en/investors/annual-reports</t>
  </si>
  <si>
    <t>NTPC primarily produce electricity from coal. Coal CAPEX calculated by multiplying % of coal in installed capacity by total CAPEX. NB. NTPC invested 10% of annual CAPEX in both 2016 and 2017 installing additional capacity, calculated using the same approach (see SOE analysis sheet).</t>
  </si>
  <si>
    <t>Damodar Valley Corporation (DVC)</t>
  </si>
  <si>
    <t>http://www.cercind.gov.in/annual_report.html
https://www.telegraphindia.com/business/dvc-bid-to-retain-project/cid/1480575</t>
  </si>
  <si>
    <t xml:space="preserve">Completion of Unit II of Raghunathpur in early 2017. Investment split across 2016 and 2017 to account for constrction period.
</t>
  </si>
  <si>
    <t>Bharat Heavy Electricals Limited (BHEL)</t>
  </si>
  <si>
    <t>http://www.cercind.gov.in/2017/annual_report/ANE.pdf
https://energy.economictimes.indiatimes.com/news/power/bokaro-power-station-hikes-capacity-by-500-mw/57339403?redirect=1</t>
  </si>
  <si>
    <t>Bokaro TPP expanded by 500MW in 2017 at a cost of 3000 crore. Construction was undertaken by BHEL. Plant will be operated by DVC. Investment split across 2016 and 2017 to account for constrction period.</t>
  </si>
  <si>
    <t xml:space="preserve"> Neyveli Lignite Corporation (NLC)</t>
  </si>
  <si>
    <t>Figure is overall CAPEX in coal extraction.
2017/2018 Annual Report does not contain overall CAPEX amount.
NB. A further 1,040.20 INR crore is currently being invested in expansion of/new coal mining projects,  however data breakdown by year is unavailable.</t>
  </si>
  <si>
    <t>NLC  primarily produce electricity from coal. Coal CAPEX calculated by multiplying % of coal in installed capacity by total CAPEX.
2017/2018 Annual Report does not contain overall CAPEX amount.
NB. A further 31,659.87 INR crore is currently being invested in expansion of/new TPPs, however data breakdown by year is unavailable.</t>
  </si>
  <si>
    <t>Coal India Limited (CIL)</t>
  </si>
  <si>
    <t>https://alankit.com/pdf/Coal%20India%20Annual%20Report%202016-17-%20FINAL%2012.8.2017.pdf for 2016 and https://www.coalindia.in/en-us/manage/annualreport1718.aspx (2017).</t>
  </si>
  <si>
    <t>Nb. CIL produced one all encompassing Annual Report for 2016, however in 2017 Annual Reports were broken up by subsidiary. All figures for 2017 were found except those for Eastern Coalfields Limited. A full breakdown can be found in the separate tab entitled 'CIL 2017 breakdown'.</t>
  </si>
  <si>
    <t>OECD (2019)</t>
  </si>
  <si>
    <t>Promotional (Regional) Exploration in Coal and Lignite</t>
  </si>
  <si>
    <t>Extraction or mining stage</t>
  </si>
  <si>
    <t>Detailed Drilling Non-CIL Blocks</t>
  </si>
  <si>
    <t>MoC's contribution to Coal Mines Pension Scheme &amp; Deposit Linked Insurance Scheme</t>
  </si>
  <si>
    <t>Labour</t>
  </si>
  <si>
    <t>Lump-sum provision for North Eastern Region &amp; Sikkim</t>
  </si>
  <si>
    <t>n/a</t>
  </si>
  <si>
    <t>Added from IISD/ODI India Stranded Assets paper, available at: https://www.odi.org/sites/odi.org.uk/files/resource-documents/12407.pdf</t>
  </si>
  <si>
    <t>Exchange rates* (USD/INR)</t>
  </si>
  <si>
    <t>* Annual average exchange rates are obtained from: https://www.irs.gov/individuals/international-taxpayers/yearly-average-currency-exchange-rates</t>
  </si>
  <si>
    <t>Coal mining (R&amp;D)</t>
  </si>
  <si>
    <t>Transition support (workers and communities)</t>
  </si>
  <si>
    <r>
      <t xml:space="preserve">This data sheet provides background information for the report </t>
    </r>
    <r>
      <rPr>
        <i/>
        <sz val="11"/>
        <color theme="1"/>
        <rFont val="Calibri"/>
        <family val="2"/>
        <scheme val="minor"/>
      </rPr>
      <t xml:space="preserve">G20 coal subsidies: tracking government support to a fading industry, </t>
    </r>
    <r>
      <rPr>
        <sz val="11"/>
        <rFont val="Calibri"/>
        <family val="2"/>
        <scheme val="minor"/>
      </rPr>
      <t xml:space="preserve">and for the corresponding country study. </t>
    </r>
  </si>
  <si>
    <t>• Full report and methodology note: odi.org/g20-coal-subsidies</t>
  </si>
  <si>
    <r>
      <rPr>
        <u/>
        <sz val="11"/>
        <color theme="1"/>
        <rFont val="Calibri"/>
        <family val="2"/>
        <scheme val="minor"/>
      </rPr>
      <t xml:space="preserve">Fiscal support: </t>
    </r>
    <r>
      <rPr>
        <sz val="11"/>
        <color theme="1"/>
        <rFont val="Calibri"/>
        <family val="2"/>
        <scheme val="minor"/>
      </rPr>
      <t>Data is obtained from the Organisation for Economic Co-operation and Development Inventory for Fossil Fuel Subsidy Support.</t>
    </r>
  </si>
  <si>
    <r>
      <rPr>
        <u/>
        <sz val="11"/>
        <color theme="1"/>
        <rFont val="Calibri"/>
        <family val="2"/>
        <scheme val="minor"/>
      </rPr>
      <t>Public finance:</t>
    </r>
    <r>
      <rPr>
        <b/>
        <sz val="11"/>
        <color theme="1"/>
        <rFont val="Calibri"/>
        <family val="2"/>
        <scheme val="minor"/>
      </rPr>
      <t xml:space="preserve"> </t>
    </r>
    <r>
      <rPr>
        <sz val="11"/>
        <color theme="1"/>
        <rFont val="Calibri"/>
        <family val="2"/>
        <scheme val="minor"/>
      </rPr>
      <t xml:space="preserve">Data is obtained from the Oil Change International’s ‘Shift the subsidies’ database, which includes information provided by public finance institutions, from the Infrastructure Journal Global database, and in the Natural Resources Defense Council’s ‘Power shift’ report database. </t>
    </r>
  </si>
  <si>
    <r>
      <rPr>
        <u/>
        <sz val="11"/>
        <color theme="1"/>
        <rFont val="Calibri"/>
        <family val="2"/>
        <scheme val="minor"/>
      </rPr>
      <t xml:space="preserve">SOE investment: </t>
    </r>
    <r>
      <rPr>
        <sz val="11"/>
        <color theme="1"/>
        <rFont val="Calibri"/>
        <family val="2"/>
        <scheme val="minor"/>
      </rPr>
      <t>Data is provided on total capital expenditure investment by SOEs in coal and coal-fired power production (where this information is made available by the company). This information was sourced mainly from annual reports of the SOEs.</t>
    </r>
  </si>
  <si>
    <t>Datasheet contents:</t>
  </si>
  <si>
    <t>Subsidies for production and consumption of coal and coal-fired power: India data sheet</t>
  </si>
  <si>
    <t>• India country study: odi.org/g20-coal-subsidies/india</t>
  </si>
  <si>
    <t>Fiscal support (budgetary transfers and tax exemptions)</t>
  </si>
  <si>
    <t>Investment by national-level majority state-owned enterprises (SOEs)</t>
  </si>
  <si>
    <t>Multiple</t>
  </si>
  <si>
    <t>Capital expenditure (CAPEX) by Damodar Valley Corporation (DVC) in development of Raghunathpur TPP</t>
  </si>
  <si>
    <t>Capital expenditure (CAPEX) by Bharat Heavy Electricals Limited (BHEL) in construction of expansion Bokaro A TPP</t>
  </si>
  <si>
    <t>Capital expenditure (CAPEX) by Neyveli Lignite Corporation (NLC) in coal extraction</t>
  </si>
  <si>
    <t>Capital expenditure (CAPEX) by Neyveli Lignite Corporation (NLC) in thermal power generation</t>
  </si>
  <si>
    <t>Capital expenditure (CAPEX) by Coal India Limited (CIL)  in coal extraction</t>
  </si>
  <si>
    <t>https://www.nlcindia.com/new_website/finance.php?page=fin-3-annualreports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</si>
</sst>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407]General"/>
    <numFmt numFmtId="165" formatCode="_(* #,##0_);_(* \(#,##0\);_(* &quot;-&quot;??_);_(@_)"/>
    <numFmt numFmtId="166" formatCode="0.0%"/>
  </numFmts>
  <fonts count="61" x14ac:knownFonts="1">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Trebuchet MS"/>
      <family val="2"/>
    </font>
    <font>
      <b/>
      <sz val="18"/>
      <color theme="3"/>
      <name val="Cambria"/>
      <family val="2"/>
      <scheme val="major"/>
    </font>
    <font>
      <b/>
      <sz val="15"/>
      <color theme="3"/>
      <name val="Trebuchet MS"/>
      <family val="2"/>
    </font>
    <font>
      <b/>
      <sz val="13"/>
      <color theme="3"/>
      <name val="Trebuchet MS"/>
      <family val="2"/>
    </font>
    <font>
      <b/>
      <sz val="11"/>
      <color theme="3"/>
      <name val="Trebuchet MS"/>
      <family val="2"/>
    </font>
    <font>
      <sz val="10"/>
      <color rgb="FF006100"/>
      <name val="Trebuchet MS"/>
      <family val="2"/>
    </font>
    <font>
      <sz val="10"/>
      <color rgb="FF9C0006"/>
      <name val="Trebuchet MS"/>
      <family val="2"/>
    </font>
    <font>
      <sz val="10"/>
      <color rgb="FF9C6500"/>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b/>
      <sz val="10"/>
      <color theme="0"/>
      <name val="Trebuchet MS"/>
      <family val="2"/>
    </font>
    <font>
      <sz val="10"/>
      <color rgb="FFFF0000"/>
      <name val="Trebuchet MS"/>
      <family val="2"/>
    </font>
    <font>
      <i/>
      <sz val="10"/>
      <color rgb="FF7F7F7F"/>
      <name val="Trebuchet MS"/>
      <family val="2"/>
    </font>
    <font>
      <b/>
      <sz val="10"/>
      <color theme="1"/>
      <name val="Trebuchet MS"/>
      <family val="2"/>
    </font>
    <font>
      <sz val="10"/>
      <color theme="0"/>
      <name val="Trebuchet MS"/>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1"/>
      <color rgb="FF9C5700"/>
      <name val="Calibri"/>
      <family val="2"/>
      <scheme val="minor"/>
    </font>
    <font>
      <u/>
      <sz val="10"/>
      <color indexed="12"/>
      <name val="Verdana"/>
      <family val="2"/>
    </font>
    <font>
      <sz val="10"/>
      <color indexed="8"/>
      <name val="Verdana"/>
      <family val="2"/>
    </font>
    <font>
      <sz val="10"/>
      <color theme="1"/>
      <name val="Calibri"/>
      <family val="2"/>
      <scheme val="minor"/>
    </font>
    <font>
      <sz val="8"/>
      <name val="Verdana"/>
      <family val="2"/>
    </font>
    <font>
      <sz val="10"/>
      <name val="Calibri"/>
      <family val="2"/>
      <scheme val="minor"/>
    </font>
    <font>
      <b/>
      <sz val="10"/>
      <color theme="1"/>
      <name val="Calibri"/>
      <family val="2"/>
      <scheme val="minor"/>
    </font>
    <font>
      <u/>
      <sz val="10"/>
      <color theme="10"/>
      <name val="Trebuchet MS"/>
      <family val="2"/>
    </font>
    <font>
      <sz val="11"/>
      <name val="Calibri"/>
      <family val="2"/>
      <scheme val="minor"/>
    </font>
    <font>
      <b/>
      <sz val="10"/>
      <color rgb="FF4F81BD"/>
      <name val="Arial"/>
      <family val="2"/>
    </font>
    <font>
      <sz val="10"/>
      <name val="Trebuchet MS"/>
      <family val="2"/>
    </font>
    <font>
      <u/>
      <sz val="11"/>
      <color theme="10"/>
      <name val="Calibri"/>
      <family val="2"/>
      <scheme val="minor"/>
    </font>
    <font>
      <sz val="9"/>
      <name val="Arial"/>
      <family val="2"/>
    </font>
    <font>
      <i/>
      <sz val="10"/>
      <color theme="1"/>
      <name val="Calibri"/>
      <family val="2"/>
    </font>
    <font>
      <u/>
      <sz val="10"/>
      <color theme="11"/>
      <name val="Trebuchet MS"/>
      <family val="2"/>
    </font>
    <font>
      <b/>
      <sz val="12"/>
      <color theme="0"/>
      <name val="Calibri"/>
      <family val="2"/>
      <scheme val="minor"/>
    </font>
    <font>
      <i/>
      <sz val="11"/>
      <color theme="1"/>
      <name val="Calibri"/>
      <family val="2"/>
      <scheme val="minor"/>
    </font>
    <font>
      <u/>
      <sz val="11"/>
      <color theme="1"/>
      <name val="Calibri"/>
      <family val="2"/>
      <scheme val="minor"/>
    </font>
    <font>
      <u/>
      <sz val="10"/>
      <color theme="10"/>
      <name val="Calibri"/>
      <family val="2"/>
      <scheme val="minor"/>
    </font>
    <font>
      <sz val="10"/>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DB7"/>
        <bgColor indexed="64"/>
      </patternFill>
    </fill>
    <fill>
      <patternFill patternType="solid">
        <fgColor rgb="FFABAEB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47"/>
      </left>
      <right style="hair">
        <color indexed="47"/>
      </right>
      <top style="hair">
        <color indexed="47"/>
      </top>
      <bottom style="hair">
        <color indexed="47"/>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diagonal/>
    </border>
    <border>
      <left/>
      <right style="thin">
        <color indexed="64"/>
      </right>
      <top style="medium">
        <color indexed="64"/>
      </top>
      <bottom style="medium">
        <color indexed="64"/>
      </bottom>
      <diagonal/>
    </border>
  </borders>
  <cellStyleXfs count="125">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9" fillId="5" borderId="4" applyNumberFormat="0" applyAlignment="0" applyProtection="0"/>
    <xf numFmtId="0" fontId="30" fillId="6" borderId="5" applyNumberFormat="0" applyAlignment="0" applyProtection="0"/>
    <xf numFmtId="0" fontId="31" fillId="6" borderId="4" applyNumberFormat="0" applyAlignment="0" applyProtection="0"/>
    <xf numFmtId="0" fontId="32" fillId="0" borderId="6" applyNumberFormat="0" applyFill="0" applyAlignment="0" applyProtection="0"/>
    <xf numFmtId="0" fontId="33" fillId="7" borderId="7" applyNumberFormat="0" applyAlignment="0" applyProtection="0"/>
    <xf numFmtId="0" fontId="34" fillId="0" borderId="0" applyNumberFormat="0" applyFill="0" applyBorder="0" applyAlignment="0" applyProtection="0"/>
    <xf numFmtId="0" fontId="21"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37" fillId="32" borderId="0" applyNumberFormat="0" applyBorder="0" applyAlignment="0" applyProtection="0"/>
    <xf numFmtId="0" fontId="38" fillId="0" borderId="0"/>
    <xf numFmtId="0" fontId="39" fillId="0" borderId="0"/>
    <xf numFmtId="43" fontId="39" fillId="0" borderId="0" applyFont="0" applyFill="0" applyBorder="0" applyAlignment="0" applyProtection="0"/>
    <xf numFmtId="0" fontId="38" fillId="0" borderId="0"/>
    <xf numFmtId="43" fontId="39" fillId="0" borderId="0" applyFont="0" applyFill="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44" fontId="21" fillId="0" borderId="0" applyFont="0" applyFill="0" applyBorder="0" applyAlignment="0" applyProtection="0"/>
    <xf numFmtId="0" fontId="42" fillId="0" borderId="0" applyNumberFormat="0" applyFill="0" applyBorder="0" applyAlignment="0" applyProtection="0">
      <alignment vertical="top"/>
      <protection locked="0"/>
    </xf>
    <xf numFmtId="164" fontId="43" fillId="0" borderId="0" applyBorder="0" applyProtection="0"/>
    <xf numFmtId="0" fontId="21" fillId="0" borderId="0"/>
    <xf numFmtId="0" fontId="22" fillId="0" borderId="0" applyNumberFormat="0" applyFill="0" applyBorder="0" applyAlignment="0" applyProtection="0"/>
    <xf numFmtId="0" fontId="22" fillId="0" borderId="0" applyNumberFormat="0" applyFill="0" applyBorder="0" applyAlignment="0" applyProtection="0"/>
    <xf numFmtId="0" fontId="38"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5" fillId="0" borderId="10" applyNumberFormat="0" applyAlignment="0"/>
    <xf numFmtId="0" fontId="48" fillId="0" borderId="0" applyNumberFormat="0" applyFill="0" applyBorder="0" applyAlignment="0" applyProtection="0"/>
    <xf numFmtId="0" fontId="3" fillId="0" borderId="0"/>
    <xf numFmtId="0" fontId="52" fillId="0" borderId="0" applyNumberFormat="0" applyFill="0" applyBorder="0" applyAlignment="0" applyProtection="0"/>
    <xf numFmtId="0" fontId="55" fillId="0" borderId="0" applyNumberFormat="0" applyFill="0" applyBorder="0" applyAlignment="0" applyProtection="0"/>
  </cellStyleXfs>
  <cellXfs count="83">
    <xf numFmtId="0" fontId="0" fillId="0" borderId="0" xfId="0"/>
    <xf numFmtId="0" fontId="36" fillId="0" borderId="0" xfId="0" applyFont="1" applyAlignment="1">
      <alignment wrapText="1"/>
    </xf>
    <xf numFmtId="0" fontId="44" fillId="0" borderId="11" xfId="0" applyFont="1" applyBorder="1" applyAlignment="1">
      <alignment horizontal="center" vertical="center" wrapText="1"/>
    </xf>
    <xf numFmtId="0" fontId="44" fillId="0" borderId="11" xfId="0" applyFont="1" applyFill="1" applyBorder="1" applyAlignment="1">
      <alignment horizontal="center" vertical="center" wrapText="1"/>
    </xf>
    <xf numFmtId="0" fontId="48" fillId="0" borderId="11" xfId="121" applyBorder="1" applyAlignment="1">
      <alignment horizontal="center" vertical="center" wrapText="1"/>
    </xf>
    <xf numFmtId="4" fontId="44" fillId="0" borderId="11" xfId="0" applyNumberFormat="1" applyFont="1" applyFill="1" applyBorder="1" applyAlignment="1">
      <alignment horizontal="center" vertical="center" wrapText="1"/>
    </xf>
    <xf numFmtId="0" fontId="48" fillId="0" borderId="11" xfId="121" applyFill="1" applyBorder="1" applyAlignment="1">
      <alignment horizontal="center" vertical="center" wrapText="1"/>
    </xf>
    <xf numFmtId="0" fontId="47" fillId="0" borderId="11" xfId="0" applyFont="1" applyBorder="1" applyAlignment="1">
      <alignment horizontal="left" vertical="center" wrapText="1"/>
    </xf>
    <xf numFmtId="0" fontId="44" fillId="0" borderId="11" xfId="0" quotePrefix="1" applyFont="1" applyBorder="1" applyAlignment="1">
      <alignment horizontal="center" vertical="center" wrapText="1"/>
    </xf>
    <xf numFmtId="0" fontId="50" fillId="0" borderId="0" xfId="85" applyFont="1" applyBorder="1" applyAlignment="1">
      <alignment horizontal="left" vertical="center"/>
    </xf>
    <xf numFmtId="0" fontId="50" fillId="0" borderId="0" xfId="85" applyFont="1" applyAlignment="1">
      <alignment vertical="center"/>
    </xf>
    <xf numFmtId="0" fontId="47" fillId="0" borderId="11" xfId="0" applyFont="1" applyFill="1" applyBorder="1" applyAlignment="1">
      <alignment horizontal="left" vertical="center" wrapText="1"/>
    </xf>
    <xf numFmtId="0" fontId="44" fillId="0" borderId="11" xfId="0" quotePrefix="1" applyFont="1" applyFill="1" applyBorder="1" applyAlignment="1">
      <alignment horizontal="center" vertical="center" wrapText="1"/>
    </xf>
    <xf numFmtId="0" fontId="0" fillId="0" borderId="0" xfId="0" applyFill="1"/>
    <xf numFmtId="0" fontId="48" fillId="0" borderId="0" xfId="121"/>
    <xf numFmtId="3" fontId="0" fillId="0" borderId="0" xfId="0" applyNumberFormat="1"/>
    <xf numFmtId="0" fontId="38" fillId="0" borderId="13" xfId="85" applyFont="1" applyBorder="1" applyAlignment="1">
      <alignment vertical="center"/>
    </xf>
    <xf numFmtId="0" fontId="38" fillId="0" borderId="14" xfId="85" applyFont="1" applyBorder="1" applyAlignment="1">
      <alignment vertical="center"/>
    </xf>
    <xf numFmtId="0" fontId="51" fillId="0" borderId="14" xfId="0" applyFont="1" applyBorder="1" applyAlignment="1"/>
    <xf numFmtId="0" fontId="51" fillId="0" borderId="15" xfId="0" applyFont="1" applyBorder="1" applyAlignment="1"/>
    <xf numFmtId="0" fontId="44" fillId="0" borderId="17" xfId="0" applyFont="1" applyBorder="1" applyAlignment="1">
      <alignment horizontal="center" vertical="center" wrapText="1"/>
    </xf>
    <xf numFmtId="3" fontId="44" fillId="0" borderId="11" xfId="0" applyNumberFormat="1" applyFont="1" applyBorder="1" applyAlignment="1">
      <alignment horizontal="center" vertical="center" wrapText="1"/>
    </xf>
    <xf numFmtId="3" fontId="44" fillId="0" borderId="11" xfId="0" applyNumberFormat="1" applyFont="1" applyFill="1" applyBorder="1" applyAlignment="1">
      <alignment horizontal="center" vertical="center" wrapText="1"/>
    </xf>
    <xf numFmtId="0" fontId="44" fillId="0" borderId="0" xfId="0" applyFont="1" applyBorder="1" applyAlignment="1">
      <alignment horizontal="center" vertical="center" wrapText="1"/>
    </xf>
    <xf numFmtId="165" fontId="0" fillId="0" borderId="0" xfId="0" applyNumberFormat="1"/>
    <xf numFmtId="0" fontId="17" fillId="0" borderId="18" xfId="0" applyFont="1" applyBorder="1" applyAlignment="1">
      <alignment vertical="top" wrapText="1"/>
    </xf>
    <xf numFmtId="166" fontId="0" fillId="0" borderId="0" xfId="0" applyNumberFormat="1"/>
    <xf numFmtId="0" fontId="17" fillId="0" borderId="0" xfId="0" applyFont="1" applyAlignment="1">
      <alignment vertical="top" wrapText="1"/>
    </xf>
    <xf numFmtId="3" fontId="53" fillId="0" borderId="11" xfId="0" applyNumberFormat="1"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4" fontId="46" fillId="0" borderId="11" xfId="0" applyNumberFormat="1" applyFont="1" applyBorder="1" applyAlignment="1">
      <alignment horizontal="center" vertical="center" wrapText="1"/>
    </xf>
    <xf numFmtId="0" fontId="0" fillId="0" borderId="15" xfId="0" applyBorder="1"/>
    <xf numFmtId="0" fontId="54" fillId="0" borderId="0" xfId="0" applyFont="1" applyFill="1" applyBorder="1"/>
    <xf numFmtId="0" fontId="0" fillId="0" borderId="13" xfId="0" applyBorder="1"/>
    <xf numFmtId="0" fontId="0" fillId="0" borderId="14" xfId="0" applyBorder="1"/>
    <xf numFmtId="0" fontId="44" fillId="0" borderId="16" xfId="0" applyFont="1" applyBorder="1" applyAlignment="1">
      <alignment horizontal="center" vertical="center" wrapText="1"/>
    </xf>
    <xf numFmtId="0" fontId="19" fillId="0" borderId="0" xfId="0" applyFont="1"/>
    <xf numFmtId="0" fontId="56" fillId="33" borderId="0" xfId="0" applyFont="1" applyFill="1" applyBorder="1" applyAlignment="1"/>
    <xf numFmtId="0" fontId="2" fillId="0" borderId="0" xfId="0" applyFont="1" applyAlignment="1">
      <alignment wrapText="1"/>
    </xf>
    <xf numFmtId="0" fontId="2" fillId="0" borderId="0" xfId="0" applyFont="1" applyBorder="1" applyAlignment="1">
      <alignment wrapText="1"/>
    </xf>
    <xf numFmtId="0" fontId="55" fillId="0" borderId="0" xfId="124" applyBorder="1" applyAlignment="1">
      <alignment wrapText="1"/>
    </xf>
    <xf numFmtId="0" fontId="48" fillId="0" borderId="0" xfId="121" applyBorder="1" applyAlignment="1">
      <alignment wrapText="1"/>
    </xf>
    <xf numFmtId="0" fontId="36" fillId="0" borderId="0" xfId="0" applyFont="1" applyBorder="1"/>
    <xf numFmtId="0" fontId="49" fillId="0" borderId="0" xfId="0" applyFont="1" applyBorder="1" applyAlignment="1">
      <alignment wrapText="1"/>
    </xf>
    <xf numFmtId="0" fontId="56" fillId="33" borderId="0" xfId="85" applyFont="1" applyFill="1" applyBorder="1" applyAlignment="1">
      <alignment horizontal="left" vertical="center"/>
    </xf>
    <xf numFmtId="0" fontId="19" fillId="0" borderId="14" xfId="0" applyFont="1" applyBorder="1"/>
    <xf numFmtId="3" fontId="19" fillId="0" borderId="14" xfId="0" applyNumberFormat="1" applyFont="1" applyBorder="1"/>
    <xf numFmtId="0" fontId="46" fillId="0" borderId="11" xfId="0" applyFont="1" applyFill="1" applyBorder="1" applyAlignment="1">
      <alignment horizontal="left" vertical="center" wrapText="1"/>
    </xf>
    <xf numFmtId="0" fontId="46" fillId="0" borderId="11" xfId="0" applyFont="1" applyFill="1" applyBorder="1" applyAlignment="1">
      <alignment horizontal="center" vertical="center" wrapText="1"/>
    </xf>
    <xf numFmtId="3" fontId="44" fillId="0" borderId="11" xfId="0" applyNumberFormat="1" applyFont="1" applyBorder="1" applyAlignment="1">
      <alignment horizontal="center" vertical="center"/>
    </xf>
    <xf numFmtId="0" fontId="59" fillId="0" borderId="11" xfId="121" applyFont="1" applyBorder="1" applyAlignment="1">
      <alignment horizontal="center" vertical="center"/>
    </xf>
    <xf numFmtId="0" fontId="44" fillId="0" borderId="11" xfId="0" applyFont="1" applyBorder="1" applyAlignment="1">
      <alignment horizontal="center" vertical="center"/>
    </xf>
    <xf numFmtId="0" fontId="56" fillId="33" borderId="0" xfId="85" applyFont="1" applyFill="1" applyAlignment="1">
      <alignment vertical="center"/>
    </xf>
    <xf numFmtId="0" fontId="56" fillId="33" borderId="0" xfId="85" applyFont="1" applyFill="1" applyAlignment="1">
      <alignment horizontal="left" vertical="top"/>
    </xf>
    <xf numFmtId="0" fontId="17" fillId="0" borderId="0" xfId="0" applyFont="1" applyBorder="1" applyAlignment="1">
      <alignment vertical="top" wrapText="1"/>
    </xf>
    <xf numFmtId="4" fontId="59" fillId="0" borderId="11" xfId="121" applyNumberFormat="1" applyFont="1" applyFill="1" applyBorder="1" applyAlignment="1">
      <alignment horizontal="center" vertical="center" wrapText="1"/>
    </xf>
    <xf numFmtId="0" fontId="47" fillId="0" borderId="12" xfId="0" applyFont="1" applyBorder="1" applyAlignment="1">
      <alignment horizontal="left" vertical="center" wrapText="1"/>
    </xf>
    <xf numFmtId="0" fontId="44" fillId="0" borderId="12" xfId="0" applyFont="1" applyBorder="1" applyAlignment="1">
      <alignment horizontal="center" vertical="center" wrapText="1"/>
    </xf>
    <xf numFmtId="0" fontId="44" fillId="0" borderId="12" xfId="0" applyFont="1" applyFill="1" applyBorder="1" applyAlignment="1">
      <alignment horizontal="center" vertical="center" wrapText="1"/>
    </xf>
    <xf numFmtId="0" fontId="44" fillId="0" borderId="12" xfId="0" quotePrefix="1" applyFont="1" applyBorder="1" applyAlignment="1">
      <alignment horizontal="center" vertical="center" wrapText="1"/>
    </xf>
    <xf numFmtId="3" fontId="44" fillId="0" borderId="12" xfId="0" applyNumberFormat="1" applyFont="1" applyFill="1" applyBorder="1" applyAlignment="1">
      <alignment horizontal="center" vertical="center" wrapText="1"/>
    </xf>
    <xf numFmtId="3" fontId="46" fillId="0" borderId="12" xfId="0" applyNumberFormat="1" applyFont="1" applyBorder="1" applyAlignment="1">
      <alignment horizontal="center" vertical="center" wrapText="1"/>
    </xf>
    <xf numFmtId="0" fontId="48" fillId="0" borderId="12" xfId="121" applyBorder="1" applyAlignment="1">
      <alignment horizontal="center" vertical="center" wrapText="1"/>
    </xf>
    <xf numFmtId="0" fontId="47" fillId="0" borderId="16" xfId="0" applyFont="1" applyFill="1" applyBorder="1" applyAlignment="1">
      <alignment horizontal="left" vertical="center" wrapText="1"/>
    </xf>
    <xf numFmtId="4" fontId="19" fillId="0" borderId="14" xfId="0" applyNumberFormat="1" applyFont="1" applyBorder="1"/>
    <xf numFmtId="0" fontId="47" fillId="34" borderId="19" xfId="0" applyFont="1" applyFill="1" applyBorder="1" applyAlignment="1">
      <alignment horizontal="center" vertical="center" wrapText="1"/>
    </xf>
    <xf numFmtId="0" fontId="44" fillId="0" borderId="11" xfId="0" applyFont="1" applyBorder="1" applyAlignment="1">
      <alignment vertical="center" wrapText="1"/>
    </xf>
    <xf numFmtId="0" fontId="0" fillId="0" borderId="0" xfId="0" applyAlignment="1">
      <alignment vertical="center"/>
    </xf>
    <xf numFmtId="0" fontId="19" fillId="0" borderId="13" xfId="0" applyFont="1" applyFill="1" applyBorder="1" applyAlignment="1">
      <alignment vertical="center" wrapText="1"/>
    </xf>
    <xf numFmtId="0" fontId="54" fillId="0" borderId="0" xfId="0" applyFont="1" applyFill="1" applyBorder="1" applyAlignment="1">
      <alignment vertical="center"/>
    </xf>
    <xf numFmtId="0" fontId="60" fillId="0" borderId="11" xfId="0" applyFont="1" applyBorder="1" applyAlignment="1">
      <alignment vertical="center" wrapText="1"/>
    </xf>
    <xf numFmtId="0" fontId="47" fillId="0" borderId="13" xfId="0" applyFont="1" applyBorder="1"/>
    <xf numFmtId="0" fontId="47" fillId="0" borderId="14" xfId="0" applyFont="1" applyBorder="1" applyAlignment="1">
      <alignment horizontal="center" vertical="center"/>
    </xf>
    <xf numFmtId="0" fontId="47" fillId="0" borderId="14" xfId="0" applyFont="1" applyBorder="1" applyAlignment="1">
      <alignment horizontal="center" vertical="center" wrapText="1"/>
    </xf>
    <xf numFmtId="3" fontId="47" fillId="0" borderId="14" xfId="0" applyNumberFormat="1" applyFont="1" applyBorder="1" applyAlignment="1">
      <alignment horizontal="center" vertical="center"/>
    </xf>
    <xf numFmtId="3" fontId="47" fillId="0" borderId="20" xfId="0" applyNumberFormat="1" applyFont="1" applyBorder="1" applyAlignment="1">
      <alignment horizontal="center" vertical="center"/>
    </xf>
    <xf numFmtId="4" fontId="44" fillId="0" borderId="17" xfId="0" applyNumberFormat="1" applyFont="1" applyFill="1" applyBorder="1" applyAlignment="1">
      <alignment horizontal="left" vertical="top" wrapText="1"/>
    </xf>
    <xf numFmtId="4" fontId="44" fillId="0" borderId="12" xfId="0" applyNumberFormat="1" applyFont="1" applyFill="1" applyBorder="1" applyAlignment="1">
      <alignment horizontal="left" vertical="top" wrapText="1"/>
    </xf>
    <xf numFmtId="4" fontId="44" fillId="0" borderId="11" xfId="0" applyNumberFormat="1" applyFont="1" applyFill="1" applyBorder="1" applyAlignment="1">
      <alignment horizontal="left" vertical="top" wrapText="1"/>
    </xf>
    <xf numFmtId="0" fontId="0" fillId="0" borderId="0" xfId="0" applyAlignment="1">
      <alignment horizontal="left" vertical="top"/>
    </xf>
    <xf numFmtId="4" fontId="44" fillId="0" borderId="11" xfId="0" applyNumberFormat="1" applyFont="1" applyBorder="1" applyAlignment="1">
      <alignment horizontal="left" vertical="top" wrapText="1"/>
    </xf>
    <xf numFmtId="0" fontId="19" fillId="0" borderId="14" xfId="0" applyFont="1" applyBorder="1" applyAlignment="1">
      <alignment horizontal="left" vertical="top"/>
    </xf>
    <xf numFmtId="0" fontId="48" fillId="0" borderId="0" xfId="121" applyAlignment="1">
      <alignment horizontal="left" vertical="center" wrapText="1"/>
    </xf>
  </cellXfs>
  <cellStyles count="125">
    <cellStyle name="20 % - Akzent1 2" xfId="61" xr:uid="{00000000-0005-0000-0000-000000000000}"/>
    <cellStyle name="20 % - Akzent1 2 2" xfId="108" xr:uid="{00000000-0005-0000-0000-000001000000}"/>
    <cellStyle name="20 % - Akzent2 2" xfId="65" xr:uid="{00000000-0005-0000-0000-000002000000}"/>
    <cellStyle name="20 % - Akzent2 2 2" xfId="110" xr:uid="{00000000-0005-0000-0000-000003000000}"/>
    <cellStyle name="20 % - Akzent3 2" xfId="69" xr:uid="{00000000-0005-0000-0000-000004000000}"/>
    <cellStyle name="20 % - Akzent3 2 2" xfId="112" xr:uid="{00000000-0005-0000-0000-000005000000}"/>
    <cellStyle name="20 % - Akzent4 2" xfId="73" xr:uid="{00000000-0005-0000-0000-000006000000}"/>
    <cellStyle name="20 % - Akzent4 2 2" xfId="114" xr:uid="{00000000-0005-0000-0000-000007000000}"/>
    <cellStyle name="20 % - Akzent5 2" xfId="77" xr:uid="{00000000-0005-0000-0000-000008000000}"/>
    <cellStyle name="20 % - Akzent5 2 2" xfId="116" xr:uid="{00000000-0005-0000-0000-000009000000}"/>
    <cellStyle name="20 % - Akzent6 2" xfId="81" xr:uid="{00000000-0005-0000-0000-00000A000000}"/>
    <cellStyle name="20 % - Akzent6 2 2" xfId="118" xr:uid="{00000000-0005-0000-0000-00000B00000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kzent1 2" xfId="62" xr:uid="{00000000-0005-0000-0000-000012000000}"/>
    <cellStyle name="40 % - Akzent1 2 2" xfId="109" xr:uid="{00000000-0005-0000-0000-000013000000}"/>
    <cellStyle name="40 % - Akzent2 2" xfId="66" xr:uid="{00000000-0005-0000-0000-000014000000}"/>
    <cellStyle name="40 % - Akzent2 2 2" xfId="111" xr:uid="{00000000-0005-0000-0000-000015000000}"/>
    <cellStyle name="40 % - Akzent3 2" xfId="70" xr:uid="{00000000-0005-0000-0000-000016000000}"/>
    <cellStyle name="40 % - Akzent3 2 2" xfId="113" xr:uid="{00000000-0005-0000-0000-000017000000}"/>
    <cellStyle name="40 % - Akzent4 2" xfId="74" xr:uid="{00000000-0005-0000-0000-000018000000}"/>
    <cellStyle name="40 % - Akzent4 2 2" xfId="115" xr:uid="{00000000-0005-0000-0000-000019000000}"/>
    <cellStyle name="40 % - Akzent5 2" xfId="78" xr:uid="{00000000-0005-0000-0000-00001A000000}"/>
    <cellStyle name="40 % - Akzent5 2 2" xfId="117" xr:uid="{00000000-0005-0000-0000-00001B000000}"/>
    <cellStyle name="40 % - Akzent6 2" xfId="82" xr:uid="{00000000-0005-0000-0000-00001C000000}"/>
    <cellStyle name="40 % - Akzent6 2 2" xfId="119" xr:uid="{00000000-0005-0000-0000-00001D000000}"/>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kzent1 2" xfId="63" xr:uid="{00000000-0005-0000-0000-000024000000}"/>
    <cellStyle name="60 % - Akzent2 2" xfId="67" xr:uid="{00000000-0005-0000-0000-000025000000}"/>
    <cellStyle name="60 % - Akzent3 2" xfId="71" xr:uid="{00000000-0005-0000-0000-000026000000}"/>
    <cellStyle name="60 % - Akzent4 2" xfId="75" xr:uid="{00000000-0005-0000-0000-000027000000}"/>
    <cellStyle name="60 % - Akzent5 2" xfId="79" xr:uid="{00000000-0005-0000-0000-000028000000}"/>
    <cellStyle name="60 % - Akzent6 2" xfId="83" xr:uid="{00000000-0005-0000-0000-000029000000}"/>
    <cellStyle name="60% - Accent1" xfId="21" builtinId="32" customBuiltin="1"/>
    <cellStyle name="60% - Accent1 2" xfId="91" xr:uid="{00000000-0005-0000-0000-00002B000000}"/>
    <cellStyle name="60% - Accent2" xfId="25" builtinId="36" customBuiltin="1"/>
    <cellStyle name="60% - Accent2 2" xfId="92" xr:uid="{00000000-0005-0000-0000-00002D000000}"/>
    <cellStyle name="60% - Accent3" xfId="29" builtinId="40" customBuiltin="1"/>
    <cellStyle name="60% - Accent3 2" xfId="93" xr:uid="{00000000-0005-0000-0000-00002F000000}"/>
    <cellStyle name="60% - Accent4" xfId="33" builtinId="44" customBuiltin="1"/>
    <cellStyle name="60% - Accent4 2" xfId="94" xr:uid="{00000000-0005-0000-0000-000031000000}"/>
    <cellStyle name="60% - Accent5" xfId="37" builtinId="48" customBuiltin="1"/>
    <cellStyle name="60% - Accent5 2" xfId="95" xr:uid="{00000000-0005-0000-0000-000033000000}"/>
    <cellStyle name="60% - Accent6" xfId="41" builtinId="52" customBuiltin="1"/>
    <cellStyle name="60% - Accent6 2" xfId="96" xr:uid="{00000000-0005-0000-0000-000035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kzent1 2" xfId="60" xr:uid="{00000000-0005-0000-0000-00003C000000}"/>
    <cellStyle name="Akzent2 2" xfId="64" xr:uid="{00000000-0005-0000-0000-00003D000000}"/>
    <cellStyle name="Akzent3 2" xfId="68" xr:uid="{00000000-0005-0000-0000-00003E000000}"/>
    <cellStyle name="Akzent4 2" xfId="72" xr:uid="{00000000-0005-0000-0000-00003F000000}"/>
    <cellStyle name="Akzent5 2" xfId="76" xr:uid="{00000000-0005-0000-0000-000040000000}"/>
    <cellStyle name="Akzent6 2" xfId="80" xr:uid="{00000000-0005-0000-0000-000041000000}"/>
    <cellStyle name="Ausgabe 2" xfId="52" xr:uid="{00000000-0005-0000-0000-000042000000}"/>
    <cellStyle name="Bad" xfId="7" builtinId="27" customBuiltin="1"/>
    <cellStyle name="Berechnung 2" xfId="53" xr:uid="{00000000-0005-0000-0000-000044000000}"/>
    <cellStyle name="Calculation" xfId="11" builtinId="22" customBuiltin="1"/>
    <cellStyle name="Check Cell" xfId="13" builtinId="23" customBuiltin="1"/>
    <cellStyle name="Comma 2" xfId="86" xr:uid="{00000000-0005-0000-0000-000047000000}"/>
    <cellStyle name="Comma 3" xfId="88" xr:uid="{00000000-0005-0000-0000-000048000000}"/>
    <cellStyle name="E_TableCell1" xfId="120" xr:uid="{00000000-0005-0000-0000-000049000000}"/>
    <cellStyle name="Eingabe 2" xfId="51" xr:uid="{00000000-0005-0000-0000-00004A000000}"/>
    <cellStyle name="Ergebnis 2" xfId="59" xr:uid="{00000000-0005-0000-0000-00004B000000}"/>
    <cellStyle name="Erklärender Text 2" xfId="58" xr:uid="{00000000-0005-0000-0000-00004C000000}"/>
    <cellStyle name="Excel Built-in Normal" xfId="99" xr:uid="{00000000-0005-0000-0000-00004D000000}"/>
    <cellStyle name="Explanatory Text" xfId="16" builtinId="53" customBuiltin="1"/>
    <cellStyle name="Followed Hyperlink" xfId="124" builtinId="9"/>
    <cellStyle name="Good" xfId="6" builtinId="26" customBuiltin="1"/>
    <cellStyle name="Gut 2" xfId="48" xr:uid="{00000000-0005-0000-0000-000051000000}"/>
    <cellStyle name="Heading 1" xfId="2" builtinId="16" customBuiltin="1"/>
    <cellStyle name="Heading 2" xfId="3" builtinId="17" customBuiltin="1"/>
    <cellStyle name="Heading 3" xfId="4" builtinId="18" customBuiltin="1"/>
    <cellStyle name="Heading 4" xfId="5" builtinId="19" customBuiltin="1"/>
    <cellStyle name="Hyperlink" xfId="121" builtinId="8"/>
    <cellStyle name="Hyperlink 2" xfId="89" xr:uid="{00000000-0005-0000-0000-000057000000}"/>
    <cellStyle name="Hyperlink 3" xfId="98" xr:uid="{00000000-0005-0000-0000-000058000000}"/>
    <cellStyle name="Hyperlink 4" xfId="123" xr:uid="{00000000-0005-0000-0000-000059000000}"/>
    <cellStyle name="Input" xfId="9" builtinId="20" customBuiltin="1"/>
    <cellStyle name="Linked Cell" xfId="12" builtinId="24" customBuiltin="1"/>
    <cellStyle name="Neutral" xfId="8" builtinId="28" customBuiltin="1"/>
    <cellStyle name="Neutral 2" xfId="90" xr:uid="{00000000-0005-0000-0000-00005D000000}"/>
    <cellStyle name="Neutral 3" xfId="50" xr:uid="{00000000-0005-0000-0000-00005E000000}"/>
    <cellStyle name="Normal" xfId="0" builtinId="0"/>
    <cellStyle name="Normal 2" xfId="84" xr:uid="{00000000-0005-0000-0000-000060000000}"/>
    <cellStyle name="Normal 3" xfId="85" xr:uid="{00000000-0005-0000-0000-000061000000}"/>
    <cellStyle name="Normal 4" xfId="87" xr:uid="{00000000-0005-0000-0000-000062000000}"/>
    <cellStyle name="Normal 5" xfId="122" xr:uid="{00000000-0005-0000-0000-000063000000}"/>
    <cellStyle name="Note" xfId="15" builtinId="10" customBuiltin="1"/>
    <cellStyle name="Notiz 2" xfId="57" xr:uid="{00000000-0005-0000-0000-000065000000}"/>
    <cellStyle name="Notiz 2 2" xfId="107" xr:uid="{00000000-0005-0000-0000-000066000000}"/>
    <cellStyle name="Output" xfId="10" builtinId="21" customBuiltin="1"/>
    <cellStyle name="Schlecht 2" xfId="49" xr:uid="{00000000-0005-0000-0000-000068000000}"/>
    <cellStyle name="Standard 2" xfId="100" xr:uid="{00000000-0005-0000-0000-000069000000}"/>
    <cellStyle name="Standard 3" xfId="42" xr:uid="{00000000-0005-0000-0000-00006A000000}"/>
    <cellStyle name="Standard 4" xfId="103" xr:uid="{00000000-0005-0000-0000-00006B000000}"/>
    <cellStyle name="Title" xfId="1" builtinId="15" customBuiltin="1"/>
    <cellStyle name="Total" xfId="17" builtinId="25" customBuiltin="1"/>
    <cellStyle name="Überschrift 1 2" xfId="44" xr:uid="{00000000-0005-0000-0000-00006E000000}"/>
    <cellStyle name="Überschrift 10" xfId="106" xr:uid="{00000000-0005-0000-0000-00006F000000}"/>
    <cellStyle name="Überschrift 2 2" xfId="45" xr:uid="{00000000-0005-0000-0000-000070000000}"/>
    <cellStyle name="Überschrift 3 2" xfId="46" xr:uid="{00000000-0005-0000-0000-000071000000}"/>
    <cellStyle name="Überschrift 4 2" xfId="47" xr:uid="{00000000-0005-0000-0000-000072000000}"/>
    <cellStyle name="Überschrift 5" xfId="43" xr:uid="{00000000-0005-0000-0000-000073000000}"/>
    <cellStyle name="Überschrift 6" xfId="101" xr:uid="{00000000-0005-0000-0000-000074000000}"/>
    <cellStyle name="Überschrift 7" xfId="102" xr:uid="{00000000-0005-0000-0000-000075000000}"/>
    <cellStyle name="Überschrift 8" xfId="105" xr:uid="{00000000-0005-0000-0000-000076000000}"/>
    <cellStyle name="Überschrift 9" xfId="104" xr:uid="{00000000-0005-0000-0000-000077000000}"/>
    <cellStyle name="Verknüpfte Zelle 2" xfId="54" xr:uid="{00000000-0005-0000-0000-000078000000}"/>
    <cellStyle name="Währung 2" xfId="97" xr:uid="{00000000-0005-0000-0000-000079000000}"/>
    <cellStyle name="Warnender Text 2" xfId="56" xr:uid="{00000000-0005-0000-0000-00007A000000}"/>
    <cellStyle name="Warning Text" xfId="14" builtinId="11" customBuiltin="1"/>
    <cellStyle name="Zelle überprüfen 2" xfId="55"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FÖS">
      <a:dk1>
        <a:sysClr val="windowText" lastClr="000000"/>
      </a:dk1>
      <a:lt1>
        <a:sysClr val="window" lastClr="FFFFFF"/>
      </a:lt1>
      <a:dk2>
        <a:srgbClr val="182983"/>
      </a:dk2>
      <a:lt2>
        <a:srgbClr val="E0E0E0"/>
      </a:lt2>
      <a:accent1>
        <a:srgbClr val="182983"/>
      </a:accent1>
      <a:accent2>
        <a:srgbClr val="8F85BA"/>
      </a:accent2>
      <a:accent3>
        <a:srgbClr val="E0E0E0"/>
      </a:accent3>
      <a:accent4>
        <a:srgbClr val="828282"/>
      </a:accent4>
      <a:accent5>
        <a:srgbClr val="97B953"/>
      </a:accent5>
      <a:accent6>
        <a:srgbClr val="C000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di.org/publications/11365-g20-coal-subsidies-india" TargetMode="External"/><Relationship Id="rId1" Type="http://schemas.openxmlformats.org/officeDocument/2006/relationships/hyperlink" Target="http://odi.org/g20-coal-subsidi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ecd.org/site/tadffss/data/" TargetMode="External"/><Relationship Id="rId2" Type="http://schemas.openxmlformats.org/officeDocument/2006/relationships/hyperlink" Target="http://www.oecd.org/site/tadffss/data/" TargetMode="External"/><Relationship Id="rId1" Type="http://schemas.openxmlformats.org/officeDocument/2006/relationships/hyperlink" Target="http://www.oecd.org/site/tadffss/data/"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ijglobal.com/data/transaction/35706/maitree-coal-fired-power-power-plant-1320mw%0d%0a"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nlcindia.com/new_website/finance.php?page=fin-3-annualreports" TargetMode="External"/><Relationship Id="rId2" Type="http://schemas.openxmlformats.org/officeDocument/2006/relationships/hyperlink" Target="https://www.ongcindia.com/wps/wcm/connect/en/investors/annual-reports/" TargetMode="External"/><Relationship Id="rId1" Type="http://schemas.openxmlformats.org/officeDocument/2006/relationships/hyperlink" Target="https://alankit.com/pdf/Coal%20India%20Annual%20Report%202016-17-%20FINAL%2012.8.2017.pdf" TargetMode="External"/><Relationship Id="rId5" Type="http://schemas.openxmlformats.org/officeDocument/2006/relationships/printerSettings" Target="../printerSettings/printerSettings3.bin"/><Relationship Id="rId4" Type="http://schemas.openxmlformats.org/officeDocument/2006/relationships/hyperlink" Target="https://www.nlcindia.com/new_website/finance.php?page=fin-3-annual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9"/>
  <sheetViews>
    <sheetView tabSelected="1" zoomScale="90" zoomScaleNormal="90" workbookViewId="0"/>
  </sheetViews>
  <sheetFormatPr defaultRowHeight="13.5" x14ac:dyDescent="0.35"/>
  <cols>
    <col min="1" max="1" width="95.3984375" customWidth="1"/>
  </cols>
  <sheetData>
    <row r="1" spans="1:1" ht="15.5" x14ac:dyDescent="0.35">
      <c r="A1" s="37" t="s">
        <v>108</v>
      </c>
    </row>
    <row r="2" spans="1:1" ht="14.5" x14ac:dyDescent="0.35">
      <c r="A2" s="38"/>
    </row>
    <row r="3" spans="1:1" ht="29" x14ac:dyDescent="0.35">
      <c r="A3" s="39" t="s">
        <v>102</v>
      </c>
    </row>
    <row r="4" spans="1:1" ht="14.5" x14ac:dyDescent="0.35">
      <c r="A4" s="39"/>
    </row>
    <row r="5" spans="1:1" x14ac:dyDescent="0.35">
      <c r="A5" s="40" t="s">
        <v>103</v>
      </c>
    </row>
    <row r="6" spans="1:1" x14ac:dyDescent="0.35">
      <c r="A6" s="41" t="s">
        <v>109</v>
      </c>
    </row>
    <row r="7" spans="1:1" ht="14.5" x14ac:dyDescent="0.35">
      <c r="A7" s="1"/>
    </row>
    <row r="8" spans="1:1" ht="14.5" x14ac:dyDescent="0.35">
      <c r="A8" s="1" t="s">
        <v>0</v>
      </c>
    </row>
    <row r="9" spans="1:1" ht="29" x14ac:dyDescent="0.35">
      <c r="A9" s="39" t="s">
        <v>104</v>
      </c>
    </row>
    <row r="10" spans="1:1" ht="41.15" customHeight="1" x14ac:dyDescent="0.35">
      <c r="A10" s="39" t="s">
        <v>105</v>
      </c>
    </row>
    <row r="11" spans="1:1" ht="43.5" x14ac:dyDescent="0.35">
      <c r="A11" s="39" t="s">
        <v>106</v>
      </c>
    </row>
    <row r="12" spans="1:1" ht="14.5" x14ac:dyDescent="0.35">
      <c r="A12" s="38"/>
    </row>
    <row r="13" spans="1:1" ht="14.5" x14ac:dyDescent="0.35">
      <c r="A13" s="42" t="s">
        <v>107</v>
      </c>
    </row>
    <row r="14" spans="1:1" x14ac:dyDescent="0.35">
      <c r="A14" s="14" t="s">
        <v>2</v>
      </c>
    </row>
    <row r="15" spans="1:1" x14ac:dyDescent="0.35">
      <c r="A15" s="14" t="s">
        <v>33</v>
      </c>
    </row>
    <row r="16" spans="1:1" x14ac:dyDescent="0.35">
      <c r="A16" s="14" t="s">
        <v>3</v>
      </c>
    </row>
    <row r="17" spans="1:1" x14ac:dyDescent="0.35">
      <c r="A17" s="14" t="s">
        <v>4</v>
      </c>
    </row>
    <row r="18" spans="1:1" x14ac:dyDescent="0.35">
      <c r="A18" s="14"/>
    </row>
    <row r="19" spans="1:1" ht="43.5" x14ac:dyDescent="0.35">
      <c r="A19" s="43" t="s">
        <v>1</v>
      </c>
    </row>
  </sheetData>
  <hyperlinks>
    <hyperlink ref="A5" r:id="rId1" display="Full report and the methodology note: odi.org/g20-coal-subsidies" xr:uid="{00000000-0004-0000-0000-000000000000}"/>
    <hyperlink ref="A6" r:id="rId2" xr:uid="{00000000-0004-0000-0000-000001000000}"/>
    <hyperlink ref="A14" location="'Fiscal support'!A1" display="Fiscal support" xr:uid="{00000000-0004-0000-0000-000002000000}"/>
    <hyperlink ref="A15" location="'Public finance (domestic)'!A1" display="Public finance (domestic)" xr:uid="{00000000-0004-0000-0000-000003000000}"/>
    <hyperlink ref="A16" location="'Public finance (international)'!A1" display="Public finance (international)" xr:uid="{00000000-0004-0000-0000-000004000000}"/>
    <hyperlink ref="A17" location="'SOE investment'!A1" display="SOE investment"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3"/>
  <sheetViews>
    <sheetView zoomScale="90" zoomScaleNormal="90" workbookViewId="0"/>
  </sheetViews>
  <sheetFormatPr defaultRowHeight="13.5" x14ac:dyDescent="0.35"/>
  <cols>
    <col min="1" max="1" width="31.296875" style="67" customWidth="1"/>
    <col min="2" max="2" width="14.8984375" customWidth="1"/>
    <col min="3" max="5" width="25.8984375" customWidth="1"/>
    <col min="6" max="6" width="26.09765625" customWidth="1"/>
    <col min="7" max="7" width="13.296875" customWidth="1"/>
    <col min="8" max="8" width="19.8984375" customWidth="1"/>
    <col min="9" max="10" width="13.3984375" customWidth="1"/>
    <col min="11" max="11" width="14.8984375" customWidth="1"/>
    <col min="12" max="12" width="13.3984375" customWidth="1"/>
    <col min="13" max="13" width="13.69921875" customWidth="1"/>
    <col min="14" max="14" width="66.09765625" customWidth="1"/>
  </cols>
  <sheetData>
    <row r="1" spans="1:14" ht="16" thickBot="1" x14ac:dyDescent="0.4">
      <c r="A1" s="44" t="s">
        <v>110</v>
      </c>
      <c r="B1" s="44"/>
      <c r="C1" s="44"/>
      <c r="D1" s="9"/>
      <c r="E1" s="9"/>
      <c r="F1" s="16" t="s">
        <v>98</v>
      </c>
      <c r="G1" s="17">
        <v>2016</v>
      </c>
      <c r="H1" s="18">
        <v>69.956000000000003</v>
      </c>
      <c r="I1" s="18">
        <v>2017</v>
      </c>
      <c r="J1" s="31">
        <v>67.808999999999997</v>
      </c>
    </row>
    <row r="3" spans="1:14" s="13" customFormat="1" ht="52" x14ac:dyDescent="0.35">
      <c r="A3" s="65" t="s">
        <v>7</v>
      </c>
      <c r="B3" s="65" t="s">
        <v>8</v>
      </c>
      <c r="C3" s="65" t="s">
        <v>9</v>
      </c>
      <c r="D3" s="65" t="s">
        <v>10</v>
      </c>
      <c r="E3" s="65" t="s">
        <v>11</v>
      </c>
      <c r="F3" s="65" t="s">
        <v>12</v>
      </c>
      <c r="G3" s="65" t="s">
        <v>13</v>
      </c>
      <c r="H3" s="65" t="s">
        <v>14</v>
      </c>
      <c r="I3" s="65" t="s">
        <v>62</v>
      </c>
      <c r="J3" s="65" t="s">
        <v>63</v>
      </c>
      <c r="K3" s="65" t="s">
        <v>64</v>
      </c>
      <c r="L3" s="65" t="s">
        <v>15</v>
      </c>
      <c r="M3" s="65" t="s">
        <v>16</v>
      </c>
    </row>
    <row r="4" spans="1:14" ht="26" x14ac:dyDescent="0.35">
      <c r="A4" s="47" t="s">
        <v>90</v>
      </c>
      <c r="B4" s="48" t="s">
        <v>18</v>
      </c>
      <c r="C4" s="48" t="s">
        <v>19</v>
      </c>
      <c r="D4" s="48" t="s">
        <v>20</v>
      </c>
      <c r="E4" s="48" t="s">
        <v>21</v>
      </c>
      <c r="F4" s="48" t="s">
        <v>5</v>
      </c>
      <c r="G4" s="48" t="s">
        <v>22</v>
      </c>
      <c r="H4" s="48" t="s">
        <v>24</v>
      </c>
      <c r="I4" s="49">
        <v>53587256</v>
      </c>
      <c r="J4" s="49">
        <v>45214249</v>
      </c>
      <c r="K4" s="49">
        <f>AVERAGE(I4:J4)</f>
        <v>49400752.5</v>
      </c>
      <c r="L4" s="49">
        <f t="shared" ref="L4:L19" si="0">((I4/$H$1)+(J4/$J$1))/2</f>
        <v>716401.02004828944</v>
      </c>
      <c r="M4" s="50" t="s">
        <v>89</v>
      </c>
      <c r="N4" s="27"/>
    </row>
    <row r="5" spans="1:14" ht="26" x14ac:dyDescent="0.35">
      <c r="A5" s="47" t="s">
        <v>90</v>
      </c>
      <c r="B5" s="48" t="s">
        <v>18</v>
      </c>
      <c r="C5" s="48" t="s">
        <v>19</v>
      </c>
      <c r="D5" s="48" t="s">
        <v>20</v>
      </c>
      <c r="E5" s="48" t="s">
        <v>21</v>
      </c>
      <c r="F5" s="48" t="s">
        <v>5</v>
      </c>
      <c r="G5" s="48" t="s">
        <v>22</v>
      </c>
      <c r="H5" s="48" t="s">
        <v>25</v>
      </c>
      <c r="I5" s="49">
        <v>446412744</v>
      </c>
      <c r="J5" s="49">
        <v>554785751</v>
      </c>
      <c r="K5" s="49">
        <f t="shared" ref="K5:K19" si="1">AVERAGE(I5:J5)</f>
        <v>500599247.5</v>
      </c>
      <c r="L5" s="49">
        <f t="shared" si="0"/>
        <v>7281465.3403129168</v>
      </c>
      <c r="M5" s="50" t="s">
        <v>89</v>
      </c>
    </row>
    <row r="6" spans="1:14" ht="26" x14ac:dyDescent="0.35">
      <c r="A6" s="47" t="s">
        <v>92</v>
      </c>
      <c r="B6" s="48" t="s">
        <v>18</v>
      </c>
      <c r="C6" s="48" t="s">
        <v>19</v>
      </c>
      <c r="D6" s="48" t="s">
        <v>20</v>
      </c>
      <c r="E6" s="48" t="s">
        <v>21</v>
      </c>
      <c r="F6" s="48" t="s">
        <v>91</v>
      </c>
      <c r="G6" s="48" t="s">
        <v>22</v>
      </c>
      <c r="H6" s="48" t="s">
        <v>24</v>
      </c>
      <c r="I6" s="49">
        <v>95921188</v>
      </c>
      <c r="J6" s="49">
        <v>86660644</v>
      </c>
      <c r="K6" s="49">
        <f t="shared" si="1"/>
        <v>91290916</v>
      </c>
      <c r="L6" s="49">
        <f t="shared" si="0"/>
        <v>1324587.7515405973</v>
      </c>
      <c r="M6" s="50" t="s">
        <v>89</v>
      </c>
    </row>
    <row r="7" spans="1:14" ht="26" x14ac:dyDescent="0.35">
      <c r="A7" s="47" t="s">
        <v>92</v>
      </c>
      <c r="B7" s="48" t="s">
        <v>18</v>
      </c>
      <c r="C7" s="48" t="s">
        <v>19</v>
      </c>
      <c r="D7" s="48" t="s">
        <v>20</v>
      </c>
      <c r="E7" s="48" t="s">
        <v>21</v>
      </c>
      <c r="F7" s="48" t="s">
        <v>91</v>
      </c>
      <c r="G7" s="48" t="s">
        <v>22</v>
      </c>
      <c r="H7" s="48" t="s">
        <v>25</v>
      </c>
      <c r="I7" s="49">
        <v>799078812</v>
      </c>
      <c r="J7" s="49">
        <v>1063339356</v>
      </c>
      <c r="K7" s="49">
        <f t="shared" si="1"/>
        <v>931209084</v>
      </c>
      <c r="L7" s="49">
        <f t="shared" si="0"/>
        <v>13551990.620846875</v>
      </c>
      <c r="M7" s="50" t="s">
        <v>89</v>
      </c>
    </row>
    <row r="8" spans="1:14" ht="39" x14ac:dyDescent="0.35">
      <c r="A8" s="47" t="s">
        <v>93</v>
      </c>
      <c r="B8" s="48" t="s">
        <v>18</v>
      </c>
      <c r="C8" s="48" t="s">
        <v>19</v>
      </c>
      <c r="D8" s="48" t="s">
        <v>94</v>
      </c>
      <c r="E8" s="48" t="s">
        <v>21</v>
      </c>
      <c r="F8" s="48" t="s">
        <v>101</v>
      </c>
      <c r="G8" s="48" t="s">
        <v>22</v>
      </c>
      <c r="H8" s="48" t="s">
        <v>24</v>
      </c>
      <c r="I8" s="49">
        <v>22506648</v>
      </c>
      <c r="J8" s="49">
        <v>16201773</v>
      </c>
      <c r="K8" s="49">
        <f t="shared" si="1"/>
        <v>19354210.5</v>
      </c>
      <c r="L8" s="49">
        <f t="shared" si="0"/>
        <v>280329.1286611674</v>
      </c>
      <c r="M8" s="50" t="s">
        <v>89</v>
      </c>
    </row>
    <row r="9" spans="1:14" ht="37" customHeight="1" x14ac:dyDescent="0.35">
      <c r="A9" s="47" t="s">
        <v>93</v>
      </c>
      <c r="B9" s="48" t="s">
        <v>18</v>
      </c>
      <c r="C9" s="48" t="s">
        <v>19</v>
      </c>
      <c r="D9" s="48" t="s">
        <v>94</v>
      </c>
      <c r="E9" s="48" t="s">
        <v>21</v>
      </c>
      <c r="F9" s="48" t="s">
        <v>101</v>
      </c>
      <c r="G9" s="48" t="s">
        <v>22</v>
      </c>
      <c r="H9" s="48" t="s">
        <v>25</v>
      </c>
      <c r="I9" s="49">
        <v>187493352</v>
      </c>
      <c r="J9" s="49">
        <v>198798227</v>
      </c>
      <c r="K9" s="49">
        <f t="shared" si="1"/>
        <v>193145789.5</v>
      </c>
      <c r="L9" s="49">
        <f t="shared" si="0"/>
        <v>2805949.6014850941</v>
      </c>
      <c r="M9" s="50" t="s">
        <v>89</v>
      </c>
    </row>
    <row r="10" spans="1:14" ht="35.15" customHeight="1" x14ac:dyDescent="0.35">
      <c r="A10" s="47" t="s">
        <v>95</v>
      </c>
      <c r="B10" s="48" t="s">
        <v>18</v>
      </c>
      <c r="C10" s="48" t="s">
        <v>19</v>
      </c>
      <c r="D10" s="48" t="s">
        <v>27</v>
      </c>
      <c r="E10" s="48" t="s">
        <v>21</v>
      </c>
      <c r="F10" s="48" t="s">
        <v>5</v>
      </c>
      <c r="G10" s="48" t="s">
        <v>22</v>
      </c>
      <c r="H10" s="48" t="s">
        <v>24</v>
      </c>
      <c r="I10" s="49">
        <v>0</v>
      </c>
      <c r="J10" s="49">
        <v>13978739</v>
      </c>
      <c r="K10" s="49">
        <f t="shared" si="1"/>
        <v>6989369.5</v>
      </c>
      <c r="L10" s="49">
        <f t="shared" si="0"/>
        <v>103074.36328510965</v>
      </c>
      <c r="M10" s="50" t="s">
        <v>89</v>
      </c>
    </row>
    <row r="11" spans="1:14" ht="32.15" customHeight="1" x14ac:dyDescent="0.35">
      <c r="A11" s="47" t="s">
        <v>95</v>
      </c>
      <c r="B11" s="48" t="s">
        <v>18</v>
      </c>
      <c r="C11" s="48" t="s">
        <v>19</v>
      </c>
      <c r="D11" s="48" t="s">
        <v>27</v>
      </c>
      <c r="E11" s="48" t="s">
        <v>21</v>
      </c>
      <c r="F11" s="48" t="s">
        <v>5</v>
      </c>
      <c r="G11" s="48" t="s">
        <v>22</v>
      </c>
      <c r="H11" s="48" t="s">
        <v>25</v>
      </c>
      <c r="I11" s="49">
        <v>0</v>
      </c>
      <c r="J11" s="49">
        <v>171521261</v>
      </c>
      <c r="K11" s="49">
        <f t="shared" si="1"/>
        <v>85760630.5</v>
      </c>
      <c r="L11" s="49">
        <f t="shared" si="0"/>
        <v>1264738.1689746198</v>
      </c>
      <c r="M11" s="50" t="s">
        <v>89</v>
      </c>
    </row>
    <row r="12" spans="1:14" ht="26" x14ac:dyDescent="0.35">
      <c r="A12" s="47" t="s">
        <v>23</v>
      </c>
      <c r="B12" s="48" t="s">
        <v>18</v>
      </c>
      <c r="C12" s="48" t="s">
        <v>19</v>
      </c>
      <c r="D12" s="48" t="s">
        <v>20</v>
      </c>
      <c r="E12" s="48" t="s">
        <v>21</v>
      </c>
      <c r="F12" s="48" t="s">
        <v>100</v>
      </c>
      <c r="G12" s="48" t="s">
        <v>22</v>
      </c>
      <c r="H12" s="48" t="s">
        <v>24</v>
      </c>
      <c r="I12" s="49">
        <v>9645706</v>
      </c>
      <c r="J12" s="49">
        <v>7535708</v>
      </c>
      <c r="K12" s="49">
        <f t="shared" si="1"/>
        <v>8590707</v>
      </c>
      <c r="L12" s="49">
        <f t="shared" si="0"/>
        <v>124506.9263600618</v>
      </c>
      <c r="M12" s="50" t="s">
        <v>89</v>
      </c>
    </row>
    <row r="13" spans="1:14" ht="26" x14ac:dyDescent="0.35">
      <c r="A13" s="47" t="s">
        <v>23</v>
      </c>
      <c r="B13" s="48" t="s">
        <v>18</v>
      </c>
      <c r="C13" s="48" t="s">
        <v>19</v>
      </c>
      <c r="D13" s="48" t="s">
        <v>20</v>
      </c>
      <c r="E13" s="48" t="s">
        <v>21</v>
      </c>
      <c r="F13" s="48" t="s">
        <v>100</v>
      </c>
      <c r="G13" s="48" t="s">
        <v>22</v>
      </c>
      <c r="H13" s="48" t="s">
        <v>25</v>
      </c>
      <c r="I13" s="49">
        <v>80354294</v>
      </c>
      <c r="J13" s="49">
        <v>92464292</v>
      </c>
      <c r="K13" s="49">
        <f t="shared" si="1"/>
        <v>86409293</v>
      </c>
      <c r="L13" s="49">
        <f t="shared" si="0"/>
        <v>1256119.798784859</v>
      </c>
      <c r="M13" s="50" t="s">
        <v>89</v>
      </c>
    </row>
    <row r="14" spans="1:14" ht="26" x14ac:dyDescent="0.35">
      <c r="A14" s="66" t="s">
        <v>26</v>
      </c>
      <c r="B14" s="2" t="s">
        <v>18</v>
      </c>
      <c r="C14" s="2" t="s">
        <v>19</v>
      </c>
      <c r="D14" s="2" t="s">
        <v>27</v>
      </c>
      <c r="E14" s="2" t="s">
        <v>21</v>
      </c>
      <c r="F14" s="2" t="s">
        <v>91</v>
      </c>
      <c r="G14" s="2" t="s">
        <v>22</v>
      </c>
      <c r="H14" s="2" t="s">
        <v>24</v>
      </c>
      <c r="I14" s="49">
        <v>535873</v>
      </c>
      <c r="J14" s="49">
        <v>376785</v>
      </c>
      <c r="K14" s="49">
        <f t="shared" si="1"/>
        <v>456329</v>
      </c>
      <c r="L14" s="49">
        <f t="shared" si="0"/>
        <v>6608.3534034211716</v>
      </c>
      <c r="M14" s="50" t="s">
        <v>89</v>
      </c>
    </row>
    <row r="15" spans="1:14" ht="26" x14ac:dyDescent="0.35">
      <c r="A15" s="66" t="s">
        <v>26</v>
      </c>
      <c r="B15" s="2" t="s">
        <v>18</v>
      </c>
      <c r="C15" s="2" t="s">
        <v>19</v>
      </c>
      <c r="D15" s="2" t="s">
        <v>27</v>
      </c>
      <c r="E15" s="2" t="s">
        <v>21</v>
      </c>
      <c r="F15" s="2" t="s">
        <v>91</v>
      </c>
      <c r="G15" s="2" t="s">
        <v>22</v>
      </c>
      <c r="H15" s="2" t="s">
        <v>25</v>
      </c>
      <c r="I15" s="49">
        <v>4464127</v>
      </c>
      <c r="J15" s="49">
        <v>4623215</v>
      </c>
      <c r="K15" s="49">
        <f t="shared" si="1"/>
        <v>4543671</v>
      </c>
      <c r="L15" s="49">
        <f t="shared" si="0"/>
        <v>65996.657735178858</v>
      </c>
      <c r="M15" s="50" t="s">
        <v>89</v>
      </c>
    </row>
    <row r="16" spans="1:14" ht="61.5" customHeight="1" x14ac:dyDescent="0.35">
      <c r="A16" s="66" t="s">
        <v>29</v>
      </c>
      <c r="B16" s="2" t="s">
        <v>18</v>
      </c>
      <c r="C16" s="2" t="s">
        <v>30</v>
      </c>
      <c r="D16" s="2" t="s">
        <v>27</v>
      </c>
      <c r="E16" s="2" t="s">
        <v>31</v>
      </c>
      <c r="F16" s="2" t="s">
        <v>45</v>
      </c>
      <c r="G16" s="2" t="s">
        <v>22</v>
      </c>
      <c r="H16" s="2" t="s">
        <v>24</v>
      </c>
      <c r="I16" s="51">
        <v>192914122</v>
      </c>
      <c r="J16" s="51">
        <v>225694460</v>
      </c>
      <c r="K16" s="49">
        <f t="shared" si="1"/>
        <v>209304291</v>
      </c>
      <c r="L16" s="49">
        <f t="shared" si="0"/>
        <v>3043017.2154182764</v>
      </c>
      <c r="M16" s="50" t="s">
        <v>89</v>
      </c>
    </row>
    <row r="17" spans="1:13" ht="59.15" customHeight="1" x14ac:dyDescent="0.35">
      <c r="A17" s="66" t="s">
        <v>29</v>
      </c>
      <c r="B17" s="2" t="s">
        <v>18</v>
      </c>
      <c r="C17" s="2" t="s">
        <v>30</v>
      </c>
      <c r="D17" s="2" t="s">
        <v>27</v>
      </c>
      <c r="E17" s="2" t="s">
        <v>31</v>
      </c>
      <c r="F17" s="2" t="s">
        <v>45</v>
      </c>
      <c r="G17" s="2" t="s">
        <v>22</v>
      </c>
      <c r="H17" s="2" t="s">
        <v>25</v>
      </c>
      <c r="I17" s="51">
        <v>1607085878</v>
      </c>
      <c r="J17" s="51">
        <v>2769305540</v>
      </c>
      <c r="K17" s="49">
        <f t="shared" si="1"/>
        <v>2188195709</v>
      </c>
      <c r="L17" s="49">
        <f t="shared" si="0"/>
        <v>31906301.490167096</v>
      </c>
      <c r="M17" s="50" t="s">
        <v>89</v>
      </c>
    </row>
    <row r="18" spans="1:13" ht="47.5" customHeight="1" x14ac:dyDescent="0.35">
      <c r="A18" s="66" t="s">
        <v>32</v>
      </c>
      <c r="B18" s="2" t="s">
        <v>18</v>
      </c>
      <c r="C18" s="2" t="s">
        <v>30</v>
      </c>
      <c r="D18" s="2" t="s">
        <v>27</v>
      </c>
      <c r="E18" s="2" t="s">
        <v>31</v>
      </c>
      <c r="F18" s="2" t="s">
        <v>91</v>
      </c>
      <c r="G18" s="2" t="s">
        <v>22</v>
      </c>
      <c r="H18" s="2" t="s">
        <v>24</v>
      </c>
      <c r="I18" s="51">
        <v>167256544</v>
      </c>
      <c r="J18" s="51">
        <v>134097927</v>
      </c>
      <c r="K18" s="49">
        <f t="shared" si="1"/>
        <v>150677235.5</v>
      </c>
      <c r="L18" s="49">
        <f t="shared" si="0"/>
        <v>2184232.5300463103</v>
      </c>
      <c r="M18" s="50" t="s">
        <v>89</v>
      </c>
    </row>
    <row r="19" spans="1:13" ht="44.15" customHeight="1" x14ac:dyDescent="0.35">
      <c r="A19" s="66" t="s">
        <v>32</v>
      </c>
      <c r="B19" s="2" t="s">
        <v>18</v>
      </c>
      <c r="C19" s="2" t="s">
        <v>30</v>
      </c>
      <c r="D19" s="2" t="s">
        <v>27</v>
      </c>
      <c r="E19" s="2" t="s">
        <v>31</v>
      </c>
      <c r="F19" s="2" t="s">
        <v>91</v>
      </c>
      <c r="G19" s="2" t="s">
        <v>22</v>
      </c>
      <c r="H19" s="2" t="s">
        <v>25</v>
      </c>
      <c r="I19" s="51">
        <v>1393343456</v>
      </c>
      <c r="J19" s="51">
        <v>1645402073</v>
      </c>
      <c r="K19" s="49">
        <f t="shared" si="1"/>
        <v>1519372764.5</v>
      </c>
      <c r="L19" s="49">
        <f t="shared" si="0"/>
        <v>22091336.071124665</v>
      </c>
      <c r="M19" s="50" t="s">
        <v>89</v>
      </c>
    </row>
    <row r="20" spans="1:13" ht="14" thickBot="1" x14ac:dyDescent="0.4"/>
    <row r="21" spans="1:13" s="45" customFormat="1" ht="14" thickBot="1" x14ac:dyDescent="0.4">
      <c r="A21" s="68" t="s">
        <v>6</v>
      </c>
      <c r="K21" s="46">
        <f>SUM(K4:K19)</f>
        <v>6045300000</v>
      </c>
      <c r="L21" s="46">
        <f>SUM(L4:L19)</f>
        <v>88006655.038194537</v>
      </c>
    </row>
    <row r="23" spans="1:13" x14ac:dyDescent="0.35">
      <c r="A23" s="69" t="s">
        <v>99</v>
      </c>
    </row>
  </sheetData>
  <autoFilter ref="B3:H3" xr:uid="{00000000-0009-0000-0000-000001000000}"/>
  <hyperlinks>
    <hyperlink ref="M4" r:id="rId1" xr:uid="{00000000-0004-0000-0100-000000000000}"/>
    <hyperlink ref="M5:M13" r:id="rId2" display="OECD (2019)" xr:uid="{00000000-0004-0000-0100-000001000000}"/>
    <hyperlink ref="M14:M19" r:id="rId3" display="OECD (2019)" xr:uid="{00000000-0004-0000-0100-000002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
  <sheetViews>
    <sheetView zoomScale="90" zoomScaleNormal="90" workbookViewId="0">
      <selection activeCell="E1" sqref="E1"/>
    </sheetView>
  </sheetViews>
  <sheetFormatPr defaultRowHeight="13.5" x14ac:dyDescent="0.35"/>
  <cols>
    <col min="1" max="1" width="30.3984375" customWidth="1"/>
    <col min="2" max="2" width="16.59765625" customWidth="1"/>
    <col min="3" max="3" width="12.09765625" customWidth="1"/>
    <col min="4" max="4" width="19.59765625" customWidth="1"/>
    <col min="5" max="5" width="13.3984375" customWidth="1"/>
    <col min="6" max="6" width="12.3984375" customWidth="1"/>
    <col min="7" max="7" width="18.09765625" customWidth="1"/>
    <col min="8" max="8" width="16.3984375" bestFit="1" customWidth="1"/>
    <col min="9" max="9" width="16.8984375" customWidth="1"/>
    <col min="10" max="10" width="18.8984375" style="24" customWidth="1"/>
    <col min="11" max="11" width="20.3984375" customWidth="1"/>
    <col min="12" max="12" width="34.09765625" customWidth="1"/>
    <col min="13" max="13" width="23.8984375" customWidth="1"/>
    <col min="14" max="14" width="43.59765625" customWidth="1"/>
  </cols>
  <sheetData>
    <row r="1" spans="1:14" ht="16" thickBot="1" x14ac:dyDescent="0.4">
      <c r="A1" s="52" t="s">
        <v>33</v>
      </c>
      <c r="C1" s="35" t="s">
        <v>34</v>
      </c>
      <c r="D1" s="34">
        <v>10000000</v>
      </c>
      <c r="E1" s="34" t="s">
        <v>35</v>
      </c>
      <c r="F1" s="31">
        <v>1000000</v>
      </c>
      <c r="H1" s="33" t="s">
        <v>98</v>
      </c>
      <c r="I1" s="34"/>
      <c r="J1" s="34">
        <v>2016</v>
      </c>
      <c r="K1" s="34">
        <v>69.956000000000003</v>
      </c>
      <c r="L1" s="31">
        <v>2017</v>
      </c>
    </row>
    <row r="2" spans="1:14" x14ac:dyDescent="0.35">
      <c r="A2" s="10"/>
      <c r="C2" s="23"/>
    </row>
    <row r="3" spans="1:14" ht="65" x14ac:dyDescent="0.35">
      <c r="A3" s="65" t="s">
        <v>36</v>
      </c>
      <c r="B3" s="65" t="s">
        <v>37</v>
      </c>
      <c r="C3" s="65" t="s">
        <v>11</v>
      </c>
      <c r="D3" s="65" t="s">
        <v>12</v>
      </c>
      <c r="E3" s="65" t="s">
        <v>13</v>
      </c>
      <c r="F3" s="65" t="s">
        <v>38</v>
      </c>
      <c r="G3" s="65" t="s">
        <v>62</v>
      </c>
      <c r="H3" s="65" t="s">
        <v>63</v>
      </c>
      <c r="I3" s="65" t="s">
        <v>64</v>
      </c>
      <c r="J3" s="65" t="s">
        <v>15</v>
      </c>
      <c r="K3" s="65" t="s">
        <v>16</v>
      </c>
      <c r="L3" s="65" t="s">
        <v>17</v>
      </c>
    </row>
    <row r="4" spans="1:14" ht="96.65" customHeight="1" x14ac:dyDescent="0.35">
      <c r="A4" s="70" t="s">
        <v>39</v>
      </c>
      <c r="B4" s="20" t="s">
        <v>112</v>
      </c>
      <c r="C4" s="2" t="s">
        <v>40</v>
      </c>
      <c r="D4" s="2" t="s">
        <v>41</v>
      </c>
      <c r="E4" s="2" t="s">
        <v>22</v>
      </c>
      <c r="F4" s="29" t="s">
        <v>96</v>
      </c>
      <c r="G4" s="28">
        <f>73845*D1</f>
        <v>738450000000</v>
      </c>
      <c r="H4" s="29" t="s">
        <v>96</v>
      </c>
      <c r="I4" s="28">
        <f>AVERAGEIF(G4:H4,"&lt;&gt;0",G4:H4)</f>
        <v>738450000000</v>
      </c>
      <c r="J4" s="28">
        <f>G4/K1</f>
        <v>10555920864.543427</v>
      </c>
      <c r="K4" s="76" t="s">
        <v>43</v>
      </c>
      <c r="L4" s="76" t="s">
        <v>97</v>
      </c>
      <c r="M4" s="25"/>
    </row>
    <row r="5" spans="1:14" ht="66" customHeight="1" x14ac:dyDescent="0.35">
      <c r="A5" s="70" t="s">
        <v>44</v>
      </c>
      <c r="B5" s="20" t="s">
        <v>112</v>
      </c>
      <c r="C5" s="2" t="s">
        <v>40</v>
      </c>
      <c r="D5" s="2" t="s">
        <v>45</v>
      </c>
      <c r="E5" s="2" t="s">
        <v>22</v>
      </c>
      <c r="F5" s="29" t="s">
        <v>96</v>
      </c>
      <c r="G5" s="28">
        <f>88*D1</f>
        <v>880000000</v>
      </c>
      <c r="H5" s="29" t="s">
        <v>96</v>
      </c>
      <c r="I5" s="28">
        <f t="shared" ref="I5:I6" si="0">AVERAGEIF(G5:H5,"&lt;&gt;0",G5:H5)</f>
        <v>880000000</v>
      </c>
      <c r="J5" s="28">
        <f>I5/K1</f>
        <v>12579335.582366059</v>
      </c>
      <c r="K5" s="77" t="s">
        <v>46</v>
      </c>
      <c r="L5" s="76" t="s">
        <v>97</v>
      </c>
      <c r="M5" s="25"/>
    </row>
    <row r="6" spans="1:14" ht="69" customHeight="1" x14ac:dyDescent="0.35">
      <c r="A6" s="70" t="s">
        <v>47</v>
      </c>
      <c r="B6" s="20" t="s">
        <v>112</v>
      </c>
      <c r="C6" s="2" t="s">
        <v>40</v>
      </c>
      <c r="D6" s="2" t="s">
        <v>48</v>
      </c>
      <c r="E6" s="2" t="s">
        <v>22</v>
      </c>
      <c r="F6" s="29" t="s">
        <v>96</v>
      </c>
      <c r="G6" s="28">
        <f>182*D1</f>
        <v>1820000000</v>
      </c>
      <c r="H6" s="29" t="s">
        <v>96</v>
      </c>
      <c r="I6" s="28">
        <f t="shared" si="0"/>
        <v>1820000000</v>
      </c>
      <c r="J6" s="28">
        <f>I6/K1</f>
        <v>26016353.136257075</v>
      </c>
      <c r="K6" s="78" t="s">
        <v>46</v>
      </c>
      <c r="L6" s="76" t="s">
        <v>97</v>
      </c>
      <c r="M6" s="25"/>
    </row>
    <row r="7" spans="1:14" ht="14" thickBot="1" x14ac:dyDescent="0.4"/>
    <row r="8" spans="1:14" s="36" customFormat="1" ht="14" thickBot="1" x14ac:dyDescent="0.4">
      <c r="A8" s="71" t="s">
        <v>6</v>
      </c>
      <c r="B8" s="72"/>
      <c r="C8" s="72"/>
      <c r="D8" s="72"/>
      <c r="E8" s="72"/>
      <c r="F8" s="72"/>
      <c r="G8" s="73"/>
      <c r="H8" s="72"/>
      <c r="I8" s="74">
        <f>SUM(I4:I6)</f>
        <v>741150000000</v>
      </c>
      <c r="J8" s="74">
        <f>SUM(J4:J6)</f>
        <v>10594516553.262051</v>
      </c>
      <c r="K8" s="74"/>
      <c r="L8" s="75"/>
      <c r="M8"/>
      <c r="N8"/>
    </row>
    <row r="10" spans="1:14" x14ac:dyDescent="0.35">
      <c r="A10" s="32" t="s">
        <v>99</v>
      </c>
    </row>
  </sheetData>
  <autoFilter ref="C3:E3"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
  <sheetViews>
    <sheetView zoomScale="90" zoomScaleNormal="90" workbookViewId="0"/>
  </sheetViews>
  <sheetFormatPr defaultRowHeight="13.5" x14ac:dyDescent="0.35"/>
  <cols>
    <col min="1" max="1" width="31" customWidth="1"/>
    <col min="2" max="2" width="20.59765625" customWidth="1"/>
    <col min="3" max="3" width="27.09765625" customWidth="1"/>
    <col min="4" max="4" width="10.69921875" customWidth="1"/>
    <col min="5" max="5" width="13.09765625" customWidth="1"/>
    <col min="6" max="6" width="20.09765625" customWidth="1"/>
    <col min="7" max="7" width="12.3984375" customWidth="1"/>
    <col min="8" max="8" width="17.296875" customWidth="1"/>
    <col min="9" max="9" width="15.3984375" customWidth="1"/>
    <col min="10" max="10" width="18.8984375" customWidth="1"/>
    <col min="11" max="11" width="20.8984375" customWidth="1"/>
    <col min="12" max="12" width="42.8984375" customWidth="1"/>
    <col min="13" max="13" width="16.09765625" customWidth="1"/>
  </cols>
  <sheetData>
    <row r="1" spans="1:12" ht="16" thickBot="1" x14ac:dyDescent="0.4">
      <c r="A1" s="53" t="s">
        <v>3</v>
      </c>
      <c r="C1" s="33" t="s">
        <v>98</v>
      </c>
      <c r="D1" s="34">
        <v>2016</v>
      </c>
      <c r="E1" s="34">
        <v>69.956000000000003</v>
      </c>
      <c r="F1" s="34">
        <v>2017</v>
      </c>
      <c r="G1" s="31">
        <v>67.808999999999997</v>
      </c>
    </row>
    <row r="2" spans="1:12" s="13" customFormat="1" x14ac:dyDescent="0.35"/>
    <row r="3" spans="1:12" ht="52" x14ac:dyDescent="0.35">
      <c r="A3" s="65" t="s">
        <v>36</v>
      </c>
      <c r="B3" s="65" t="s">
        <v>37</v>
      </c>
      <c r="C3" s="65" t="s">
        <v>8</v>
      </c>
      <c r="D3" s="65" t="s">
        <v>12</v>
      </c>
      <c r="E3" s="65" t="s">
        <v>13</v>
      </c>
      <c r="F3" s="65" t="s">
        <v>38</v>
      </c>
      <c r="G3" s="65" t="s">
        <v>49</v>
      </c>
      <c r="H3" s="65" t="s">
        <v>50</v>
      </c>
      <c r="I3" s="65" t="s">
        <v>15</v>
      </c>
      <c r="J3" s="65" t="s">
        <v>64</v>
      </c>
      <c r="K3" s="65" t="s">
        <v>16</v>
      </c>
    </row>
    <row r="4" spans="1:12" ht="91.5" customHeight="1" x14ac:dyDescent="0.35">
      <c r="A4" s="7" t="s">
        <v>51</v>
      </c>
      <c r="B4" s="2" t="s">
        <v>52</v>
      </c>
      <c r="C4" s="2" t="s">
        <v>53</v>
      </c>
      <c r="D4" s="2" t="s">
        <v>54</v>
      </c>
      <c r="E4" s="2" t="s">
        <v>22</v>
      </c>
      <c r="F4" s="2" t="s">
        <v>55</v>
      </c>
      <c r="G4" s="5"/>
      <c r="H4" s="21">
        <v>1600000000</v>
      </c>
      <c r="I4" s="21">
        <f>H4/2</f>
        <v>800000000</v>
      </c>
      <c r="J4" s="21">
        <f>(H4*G1)/2</f>
        <v>54247200000</v>
      </c>
      <c r="K4" s="55" t="s">
        <v>56</v>
      </c>
      <c r="L4" s="25"/>
    </row>
    <row r="5" spans="1:12" x14ac:dyDescent="0.35">
      <c r="L5" s="54"/>
    </row>
    <row r="6" spans="1:12" x14ac:dyDescent="0.35">
      <c r="L6" s="54"/>
    </row>
    <row r="7" spans="1:12" x14ac:dyDescent="0.35">
      <c r="A7" s="32" t="s">
        <v>99</v>
      </c>
    </row>
  </sheetData>
  <hyperlinks>
    <hyperlink ref="K4" r:id="rId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4"/>
  <sheetViews>
    <sheetView zoomScale="80" zoomScaleNormal="80" workbookViewId="0"/>
  </sheetViews>
  <sheetFormatPr defaultRowHeight="13.5" x14ac:dyDescent="0.35"/>
  <cols>
    <col min="1" max="1" width="34" customWidth="1"/>
    <col min="2" max="2" width="37.69921875" customWidth="1"/>
    <col min="3" max="3" width="19.296875" customWidth="1"/>
    <col min="4" max="4" width="25.69921875" customWidth="1"/>
    <col min="5" max="5" width="12.3984375" customWidth="1"/>
    <col min="6" max="6" width="10.8984375" customWidth="1"/>
    <col min="7" max="7" width="18.3984375" customWidth="1"/>
    <col min="8" max="8" width="17.09765625" bestFit="1" customWidth="1"/>
    <col min="9" max="9" width="17.09765625" customWidth="1"/>
    <col min="10" max="10" width="21.8984375" customWidth="1"/>
    <col min="11" max="11" width="17.3984375" customWidth="1"/>
    <col min="12" max="12" width="27.3984375" customWidth="1"/>
    <col min="13" max="13" width="33" style="79" customWidth="1"/>
    <col min="14" max="14" width="59" customWidth="1"/>
    <col min="15" max="15" width="12.59765625" customWidth="1"/>
  </cols>
  <sheetData>
    <row r="1" spans="1:13" ht="16" thickBot="1" x14ac:dyDescent="0.4">
      <c r="A1" s="44" t="s">
        <v>111</v>
      </c>
      <c r="B1" s="44"/>
      <c r="D1" s="16" t="s">
        <v>98</v>
      </c>
      <c r="E1" s="18">
        <v>2016</v>
      </c>
      <c r="F1" s="18">
        <v>69.956000000000003</v>
      </c>
      <c r="G1" s="18">
        <v>2017</v>
      </c>
      <c r="H1" s="19">
        <v>67.808999999999997</v>
      </c>
    </row>
    <row r="3" spans="1:13" ht="39" x14ac:dyDescent="0.35">
      <c r="A3" s="65" t="s">
        <v>57</v>
      </c>
      <c r="B3" s="65" t="s">
        <v>58</v>
      </c>
      <c r="C3" s="65" t="s">
        <v>59</v>
      </c>
      <c r="D3" s="65" t="s">
        <v>60</v>
      </c>
      <c r="E3" s="65" t="s">
        <v>10</v>
      </c>
      <c r="F3" s="65" t="s">
        <v>61</v>
      </c>
      <c r="G3" s="65" t="s">
        <v>38</v>
      </c>
      <c r="H3" s="65" t="s">
        <v>62</v>
      </c>
      <c r="I3" s="65" t="s">
        <v>63</v>
      </c>
      <c r="J3" s="65" t="s">
        <v>64</v>
      </c>
      <c r="K3" s="65" t="s">
        <v>15</v>
      </c>
      <c r="L3" s="65" t="s">
        <v>16</v>
      </c>
      <c r="M3" s="65" t="s">
        <v>17</v>
      </c>
    </row>
    <row r="4" spans="1:13" s="13" customFormat="1" ht="148.5" customHeight="1" x14ac:dyDescent="0.35">
      <c r="A4" s="11" t="s">
        <v>65</v>
      </c>
      <c r="B4" s="3" t="s">
        <v>66</v>
      </c>
      <c r="C4" s="3" t="s">
        <v>67</v>
      </c>
      <c r="D4" s="3" t="s">
        <v>68</v>
      </c>
      <c r="E4" s="12" t="s">
        <v>69</v>
      </c>
      <c r="F4" s="3" t="s">
        <v>28</v>
      </c>
      <c r="G4" s="3" t="s">
        <v>96</v>
      </c>
      <c r="H4" s="3" t="s">
        <v>96</v>
      </c>
      <c r="I4" s="3" t="s">
        <v>96</v>
      </c>
      <c r="J4" s="3" t="s">
        <v>96</v>
      </c>
      <c r="K4" s="3" t="s">
        <v>96</v>
      </c>
      <c r="L4" s="6" t="s">
        <v>70</v>
      </c>
      <c r="M4" s="78" t="s">
        <v>71</v>
      </c>
    </row>
    <row r="5" spans="1:13" ht="117" x14ac:dyDescent="0.35">
      <c r="A5" s="7" t="s">
        <v>72</v>
      </c>
      <c r="B5" s="2" t="s">
        <v>73</v>
      </c>
      <c r="C5" s="2" t="s">
        <v>67</v>
      </c>
      <c r="D5" s="3" t="s">
        <v>22</v>
      </c>
      <c r="E5" s="8" t="s">
        <v>69</v>
      </c>
      <c r="F5" s="8" t="s">
        <v>74</v>
      </c>
      <c r="G5" s="3" t="s">
        <v>96</v>
      </c>
      <c r="H5" s="21">
        <v>287791600000</v>
      </c>
      <c r="I5" s="21">
        <v>265747700000</v>
      </c>
      <c r="J5" s="30">
        <f t="shared" ref="J5:J10" si="0">AVERAGEIF(H5:I5,"&lt;&gt;0",H5:I5)</f>
        <v>276769650000</v>
      </c>
      <c r="K5" s="22">
        <f>(((H5/$F$1)+(I5/$H$1))/2)</f>
        <v>4016478407.1456265</v>
      </c>
      <c r="L5" s="4" t="s">
        <v>75</v>
      </c>
      <c r="M5" s="80" t="s">
        <v>76</v>
      </c>
    </row>
    <row r="6" spans="1:13" ht="91" x14ac:dyDescent="0.35">
      <c r="A6" s="7" t="s">
        <v>113</v>
      </c>
      <c r="B6" s="2" t="s">
        <v>77</v>
      </c>
      <c r="C6" s="2" t="s">
        <v>67</v>
      </c>
      <c r="D6" s="3" t="s">
        <v>22</v>
      </c>
      <c r="E6" s="8" t="s">
        <v>69</v>
      </c>
      <c r="F6" s="8" t="s">
        <v>74</v>
      </c>
      <c r="G6" s="3" t="s">
        <v>96</v>
      </c>
      <c r="H6" s="21">
        <v>46990000000</v>
      </c>
      <c r="I6" s="21">
        <v>46990000000</v>
      </c>
      <c r="J6" s="30">
        <f t="shared" si="0"/>
        <v>46990000000</v>
      </c>
      <c r="K6" s="22">
        <f>(((H6/$F$1)+(I6/$H$1))/2)</f>
        <v>682341894.68056321</v>
      </c>
      <c r="L6" s="4" t="s">
        <v>78</v>
      </c>
      <c r="M6" s="80" t="s">
        <v>79</v>
      </c>
    </row>
    <row r="7" spans="1:13" ht="108" x14ac:dyDescent="0.35">
      <c r="A7" s="7" t="s">
        <v>114</v>
      </c>
      <c r="B7" s="2" t="s">
        <v>80</v>
      </c>
      <c r="C7" s="2" t="s">
        <v>67</v>
      </c>
      <c r="D7" s="3" t="s">
        <v>22</v>
      </c>
      <c r="E7" s="8" t="s">
        <v>69</v>
      </c>
      <c r="F7" s="8" t="s">
        <v>74</v>
      </c>
      <c r="G7" s="3" t="s">
        <v>96</v>
      </c>
      <c r="H7" s="21">
        <v>15000000000</v>
      </c>
      <c r="I7" s="21">
        <v>15000000000</v>
      </c>
      <c r="J7" s="30">
        <f t="shared" si="0"/>
        <v>15000000000</v>
      </c>
      <c r="K7" s="22">
        <f>(((H7/$F$1)+(I7/$H$1))/2)</f>
        <v>217815033.41580009</v>
      </c>
      <c r="L7" s="4" t="s">
        <v>81</v>
      </c>
      <c r="M7" s="80" t="s">
        <v>82</v>
      </c>
    </row>
    <row r="8" spans="1:13" ht="143" x14ac:dyDescent="0.35">
      <c r="A8" s="7" t="s">
        <v>115</v>
      </c>
      <c r="B8" s="2" t="s">
        <v>83</v>
      </c>
      <c r="C8" s="2" t="s">
        <v>67</v>
      </c>
      <c r="D8" s="3" t="s">
        <v>68</v>
      </c>
      <c r="E8" s="8" t="s">
        <v>69</v>
      </c>
      <c r="F8" s="2" t="s">
        <v>28</v>
      </c>
      <c r="G8" s="3" t="s">
        <v>96</v>
      </c>
      <c r="H8" s="21">
        <v>3398200000</v>
      </c>
      <c r="I8" s="21" t="s">
        <v>42</v>
      </c>
      <c r="J8" s="21">
        <f t="shared" si="0"/>
        <v>3398200000</v>
      </c>
      <c r="K8" s="21">
        <f>IF(I8="n.d.",J8/$F$1,AVERAGE((H8/$F$1),(I8/$H$1)))</f>
        <v>48576247.927268565</v>
      </c>
      <c r="L8" s="82" t="s">
        <v>118</v>
      </c>
      <c r="M8" s="80" t="s">
        <v>84</v>
      </c>
    </row>
    <row r="9" spans="1:13" ht="156" x14ac:dyDescent="0.35">
      <c r="A9" s="7" t="s">
        <v>116</v>
      </c>
      <c r="B9" s="2" t="s">
        <v>83</v>
      </c>
      <c r="C9" s="2" t="s">
        <v>67</v>
      </c>
      <c r="D9" s="3" t="s">
        <v>22</v>
      </c>
      <c r="E9" s="8" t="s">
        <v>69</v>
      </c>
      <c r="F9" s="8" t="s">
        <v>74</v>
      </c>
      <c r="G9" s="3" t="s">
        <v>96</v>
      </c>
      <c r="H9" s="21">
        <v>28040000000</v>
      </c>
      <c r="I9" s="21" t="s">
        <v>42</v>
      </c>
      <c r="J9" s="21">
        <f t="shared" si="0"/>
        <v>28040000000</v>
      </c>
      <c r="K9" s="21">
        <f t="shared" ref="K9:K10" si="1">IF(I9="n.d.",J9/$F$1,AVERAGE((H9/$F$1),(I9/$H$1)))</f>
        <v>400823374.69266397</v>
      </c>
      <c r="L9" s="82" t="s">
        <v>118</v>
      </c>
      <c r="M9" s="80" t="s">
        <v>85</v>
      </c>
    </row>
    <row r="10" spans="1:13" ht="146.25" customHeight="1" thickBot="1" x14ac:dyDescent="0.4">
      <c r="A10" s="56" t="s">
        <v>117</v>
      </c>
      <c r="B10" s="57" t="s">
        <v>86</v>
      </c>
      <c r="C10" s="57" t="s">
        <v>67</v>
      </c>
      <c r="D10" s="58" t="s">
        <v>22</v>
      </c>
      <c r="E10" s="59" t="s">
        <v>69</v>
      </c>
      <c r="F10" s="57" t="s">
        <v>28</v>
      </c>
      <c r="G10" s="3" t="s">
        <v>96</v>
      </c>
      <c r="H10" s="60">
        <v>77000600000</v>
      </c>
      <c r="I10" s="60">
        <v>71043000000</v>
      </c>
      <c r="J10" s="61">
        <f t="shared" si="0"/>
        <v>74021800000</v>
      </c>
      <c r="K10" s="61">
        <f t="shared" si="1"/>
        <v>1074196612.2102215</v>
      </c>
      <c r="L10" s="62" t="s">
        <v>87</v>
      </c>
      <c r="M10" s="77" t="s">
        <v>88</v>
      </c>
    </row>
    <row r="11" spans="1:13" s="45" customFormat="1" ht="14" thickBot="1" x14ac:dyDescent="0.4">
      <c r="A11" s="63" t="s">
        <v>6</v>
      </c>
      <c r="J11" s="64">
        <f>SUM(J4:J10)</f>
        <v>444219650000</v>
      </c>
      <c r="K11" s="64">
        <f>SUM(K4:K10)</f>
        <v>6440231570.0721445</v>
      </c>
      <c r="M11" s="81"/>
    </row>
    <row r="12" spans="1:13" x14ac:dyDescent="0.35">
      <c r="I12" s="15"/>
      <c r="J12" s="15"/>
      <c r="K12" s="15"/>
    </row>
    <row r="13" spans="1:13" x14ac:dyDescent="0.35">
      <c r="A13" s="32" t="s">
        <v>99</v>
      </c>
      <c r="J13" s="15"/>
      <c r="K13" s="15"/>
    </row>
    <row r="14" spans="1:13" x14ac:dyDescent="0.35">
      <c r="J14" s="26"/>
      <c r="K14" s="26"/>
    </row>
  </sheetData>
  <autoFilter ref="C3:F3" xr:uid="{00000000-0009-0000-0000-000004000000}"/>
  <hyperlinks>
    <hyperlink ref="L10" r:id="rId1" display="https://alankit.com/pdf/Coal%20India%20Annual%20Report%202016-17-%20FINAL%2012.8.2017.pdf" xr:uid="{00000000-0004-0000-0400-000000000000}"/>
    <hyperlink ref="L4" r:id="rId2" xr:uid="{00000000-0004-0000-0400-000001000000}"/>
    <hyperlink ref="L8" r:id="rId3" xr:uid="{5373B096-3F86-4868-A5E2-8307DD258D7F}"/>
    <hyperlink ref="L9" r:id="rId4" xr:uid="{EDE878F2-449D-4650-9D49-7DBBE84368FC}"/>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Fiscal support</vt:lpstr>
      <vt:lpstr>Public finance (domestic)</vt:lpstr>
      <vt:lpstr>Public finance (international)</vt:lpstr>
      <vt:lpstr>SOE investment</vt:lpstr>
    </vt:vector>
  </TitlesOfParts>
  <Manager/>
  <Company>FÖS e.V.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FÖS - P3 Energie</dc:creator>
  <cp:keywords/>
  <dc:description/>
  <cp:lastModifiedBy>Ipek Gencsu</cp:lastModifiedBy>
  <cp:revision/>
  <dcterms:created xsi:type="dcterms:W3CDTF">2015-10-19T12:12:58Z</dcterms:created>
  <dcterms:modified xsi:type="dcterms:W3CDTF">2019-07-24T12:22:44Z</dcterms:modified>
  <cp:category/>
  <cp:contentStatus/>
</cp:coreProperties>
</file>