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https://overseasdevelopmenti-my.sharepoint.com/personal/c_zajicek_odi_org_uk/Documents/Cluster comms/Climate and energy policy/FFS datasheets/FINAL FOR DESIGN/"/>
    </mc:Choice>
  </mc:AlternateContent>
  <bookViews>
    <workbookView xWindow="0" yWindow="0" windowWidth="18550" windowHeight="6670"/>
  </bookViews>
  <sheets>
    <sheet name="Overview" sheetId="11" r:id="rId1"/>
    <sheet name="Summary table" sheetId="3" r:id="rId2"/>
    <sheet name="Fiscal support" sheetId="6" r:id="rId3"/>
    <sheet name="Public finance (domestic + EU)" sheetId="8" r:id="rId4"/>
    <sheet name="Public finance (international)" sheetId="9" r:id="rId5"/>
    <sheet name="SOE investment" sheetId="10" r:id="rId6"/>
  </sheets>
  <definedNames>
    <definedName name="_xlnm._FilterDatabase" localSheetId="2" hidden="1">'Fiscal support'!$A$4:$N$21</definedName>
    <definedName name="_xlnm._FilterDatabase" localSheetId="4" hidden="1">'Public finance (international)'!$A$4:$M$8</definedName>
  </definedNames>
  <calcPr calcId="171027"/>
</workbook>
</file>

<file path=xl/calcChain.xml><?xml version="1.0" encoding="utf-8"?>
<calcChain xmlns="http://schemas.openxmlformats.org/spreadsheetml/2006/main">
  <c r="W11" i="3" l="1"/>
  <c r="W10" i="3"/>
  <c r="W9" i="3"/>
  <c r="W8" i="3"/>
  <c r="P8" i="3"/>
  <c r="O8" i="3"/>
  <c r="W7" i="3"/>
  <c r="K20" i="6" l="1"/>
  <c r="K5" i="6" l="1"/>
  <c r="L5" i="6" s="1"/>
  <c r="L19" i="6"/>
  <c r="J18" i="6"/>
  <c r="K18" i="6" s="1"/>
  <c r="L18" i="6" s="1"/>
  <c r="K16" i="6"/>
  <c r="L16" i="6" s="1"/>
  <c r="K15" i="6"/>
  <c r="L15" i="6" s="1"/>
  <c r="K14" i="6"/>
  <c r="L14" i="6" s="1"/>
  <c r="K13" i="6"/>
  <c r="L13" i="6" s="1"/>
  <c r="K12" i="6"/>
  <c r="L12" i="6" s="1"/>
  <c r="K11" i="6"/>
  <c r="L11" i="6" s="1"/>
  <c r="K10" i="6"/>
  <c r="L10" i="6" s="1"/>
  <c r="K9" i="6"/>
  <c r="L9" i="6" s="1"/>
  <c r="K7" i="6"/>
  <c r="L7" i="6" s="1"/>
  <c r="K6" i="6"/>
  <c r="L6" i="10"/>
  <c r="K6" i="10"/>
  <c r="L5" i="10"/>
  <c r="K5" i="10"/>
  <c r="K8" i="9" l="1"/>
  <c r="L8" i="9" s="1"/>
  <c r="K5" i="9"/>
  <c r="L5" i="9" s="1"/>
  <c r="K11" i="3" l="1"/>
  <c r="K9" i="3"/>
  <c r="K7" i="3"/>
  <c r="C8" i="3" l="1"/>
  <c r="D8" i="3" l="1"/>
  <c r="K8" i="3" s="1"/>
  <c r="K10" i="3"/>
</calcChain>
</file>

<file path=xl/sharedStrings.xml><?xml version="1.0" encoding="utf-8"?>
<sst xmlns="http://schemas.openxmlformats.org/spreadsheetml/2006/main" count="339" uniqueCount="122">
  <si>
    <t>Subsidy type</t>
  </si>
  <si>
    <t>Targeted energy source</t>
  </si>
  <si>
    <t>Incidence</t>
  </si>
  <si>
    <t>Recipient country 
(for international support)</t>
  </si>
  <si>
    <t>Source</t>
  </si>
  <si>
    <t>Notes</t>
  </si>
  <si>
    <t>Budget expenditure</t>
  </si>
  <si>
    <t>Coal</t>
  </si>
  <si>
    <t>Consumption</t>
  </si>
  <si>
    <t>Ministry of Finance</t>
  </si>
  <si>
    <r>
      <rPr>
        <b/>
        <sz val="10"/>
        <color theme="1"/>
        <rFont val="Calibri"/>
        <family val="2"/>
        <scheme val="minor"/>
      </rPr>
      <t xml:space="preserve">Excise Tax Refund for Diesel Fuel Used in Agriculture: </t>
    </r>
    <r>
      <rPr>
        <sz val="10"/>
        <color theme="1"/>
        <rFont val="Calibri"/>
        <family val="2"/>
        <scheme val="minor"/>
      </rPr>
      <t xml:space="preserve">Diesel fuel used in agriculture attracted until recently a partial refund (60% in most years) of the country’s excise tax. This changed in early 2014 when the Czech Government opted to phase out the refund as part of a suite of austerity measures. Later that year, the Government reversed its decision with the reintroduction of the measure in September 2014, allowing for retroactive refunds for fuels consumed from July 2014 onwards. </t>
    </r>
  </si>
  <si>
    <t>Tax exemption</t>
  </si>
  <si>
    <t>Gas</t>
  </si>
  <si>
    <r>
      <rPr>
        <b/>
        <sz val="10"/>
        <color theme="1"/>
        <rFont val="Calibri"/>
        <family val="2"/>
        <scheme val="minor"/>
      </rPr>
      <t xml:space="preserve">Energy Tax Exemption for Certain Uses of Natural Gas: </t>
    </r>
    <r>
      <rPr>
        <sz val="10"/>
        <color theme="1"/>
        <rFont val="Calibri"/>
        <family val="2"/>
        <scheme val="minor"/>
      </rPr>
      <t xml:space="preserve">The following uses of natural gas are exempt from the energy tax: use for combined heat and electricity production if that heat is subsequently supplied to households; use for non-recreational transport by boat; use for certain mineralogical and metallurgical processes or; for uses other than as motor fuel or heating fuel.
A reduced tax rate also applies to compressed and liquefied natural gas used as transport fuels. </t>
    </r>
  </si>
  <si>
    <r>
      <rPr>
        <b/>
        <sz val="10"/>
        <color theme="1"/>
        <rFont val="Calibri"/>
        <family val="2"/>
        <scheme val="minor"/>
      </rPr>
      <t xml:space="preserve">Energy Tax Exemption for Certain Uses of Solid Fuels: </t>
    </r>
    <r>
      <rPr>
        <sz val="10"/>
        <color theme="1"/>
        <rFont val="Calibri"/>
        <family val="2"/>
        <scheme val="minor"/>
      </rPr>
      <t xml:space="preserve">The following uses of solid fuels are exempt from the energy tax : use for combined heat and electricity production if that heat is subsequently supplied to households; use for non-recreational transport by boat; use for certain chemical, mineralogical, and metallurgical processes; use for coke production; and uses other than as motor fuel or heating fuel. </t>
    </r>
  </si>
  <si>
    <t>Customs Administration of the Czech Republic, Ministry of Finance</t>
  </si>
  <si>
    <r>
      <rPr>
        <b/>
        <sz val="10"/>
        <color theme="1"/>
        <rFont val="Calibri"/>
        <family val="2"/>
        <scheme val="minor"/>
      </rPr>
      <t>Energy Tax Refund for Oil Used in Heating:</t>
    </r>
    <r>
      <rPr>
        <sz val="10"/>
        <color theme="1"/>
        <rFont val="Calibri"/>
        <family val="2"/>
        <scheme val="minor"/>
      </rPr>
      <t xml:space="preserve"> The use of mineral oil in heat production attracts partial refunds of the energy tax.
</t>
    </r>
  </si>
  <si>
    <r>
      <rPr>
        <b/>
        <sz val="10"/>
        <color theme="1"/>
        <rFont val="Calibri"/>
        <family val="2"/>
        <scheme val="minor"/>
      </rPr>
      <t>Energy Tax Relief for Diesel:</t>
    </r>
    <r>
      <rPr>
        <sz val="10"/>
        <color theme="1"/>
        <rFont val="Calibri"/>
        <family val="2"/>
        <scheme val="minor"/>
      </rPr>
      <t xml:space="preserve"> Diesel is taxed at a lower rate than gasoline.</t>
    </r>
  </si>
  <si>
    <t>Government / Public body</t>
  </si>
  <si>
    <t>Oil</t>
  </si>
  <si>
    <t>Transport</t>
  </si>
  <si>
    <t>Agriculture</t>
  </si>
  <si>
    <r>
      <rPr>
        <b/>
        <sz val="10"/>
        <color theme="1"/>
        <rFont val="Calibri"/>
        <family val="2"/>
        <scheme val="minor"/>
      </rPr>
      <t>Support to replace</t>
    </r>
    <r>
      <rPr>
        <sz val="10"/>
        <color theme="1"/>
        <rFont val="Calibri"/>
        <family val="2"/>
        <scheme val="minor"/>
      </rPr>
      <t xml:space="preserve"> old coal boilers with more efficient ones</t>
    </r>
  </si>
  <si>
    <t>Production</t>
  </si>
  <si>
    <t>Restructuring of the Coal Mining Industry</t>
  </si>
  <si>
    <t>Remediation of Past Environmental Damages</t>
  </si>
  <si>
    <t>n/a</t>
  </si>
  <si>
    <t>Oil and gas</t>
  </si>
  <si>
    <t>RD&amp;D for oil and gas</t>
  </si>
  <si>
    <t>RD&amp;D for coal</t>
  </si>
  <si>
    <t>IEA 2016a</t>
  </si>
  <si>
    <t>IEA 2016b</t>
  </si>
  <si>
    <t>European Commission 2015</t>
  </si>
  <si>
    <t>RD&amp;D for carbon capture and storage</t>
  </si>
  <si>
    <t>Multiple or unclear</t>
  </si>
  <si>
    <t>State aid of €420 million Czech support scheme for combined heat and power for 2016-2020</t>
  </si>
  <si>
    <t>European Commission 2017</t>
  </si>
  <si>
    <t>SOE Investment</t>
  </si>
  <si>
    <t>CEZ, a.s. Electric Utility</t>
  </si>
  <si>
    <t>EGAP</t>
  </si>
  <si>
    <r>
      <t xml:space="preserve">State aid to OKD for the closure of the Paskov mine </t>
    </r>
    <r>
      <rPr>
        <sz val="10"/>
        <color theme="1"/>
        <rFont val="Calibri"/>
        <family val="2"/>
        <scheme val="minor"/>
      </rPr>
      <t>(one-off aid): European Commission approved a proposal from the Czech Republic to provide €22 million in State aid to OKD (Ostravsko-karvinské doly), a private mining company, to cover the costs of the closure of the Paskov mine</t>
    </r>
  </si>
  <si>
    <r>
      <rPr>
        <b/>
        <sz val="10"/>
        <color theme="1"/>
        <rFont val="Calibri"/>
        <family val="2"/>
        <scheme val="minor"/>
      </rPr>
      <t>Czech Export Credit Agency loan to the Czech firm Vítkovice Machinery Group (VMG) to build the Yunus Emre thermal power plant in the north west of Turkey</t>
    </r>
    <r>
      <rPr>
        <sz val="10"/>
        <color theme="1"/>
        <rFont val="Calibri"/>
        <family val="2"/>
        <scheme val="minor"/>
      </rPr>
      <t>, worth 12 billion Koruna</t>
    </r>
  </si>
  <si>
    <t>EGAP and CEB</t>
  </si>
  <si>
    <t>Transition support</t>
  </si>
  <si>
    <t>Power plants</t>
  </si>
  <si>
    <t>Public finance (international)</t>
  </si>
  <si>
    <t xml:space="preserve">Two combined steam-gas power plants in Russia </t>
  </si>
  <si>
    <t>CEPS</t>
  </si>
  <si>
    <t>Data in USD 
2014 exchange rates for USD/CZK:
0.751833</t>
  </si>
  <si>
    <t>Radio Praha website</t>
  </si>
  <si>
    <r>
      <rPr>
        <b/>
        <sz val="10"/>
        <color theme="1"/>
        <rFont val="Calibri"/>
        <family val="2"/>
        <scheme val="minor"/>
      </rPr>
      <t>Participation in a project of supply of a power plant for PLN</t>
    </r>
    <r>
      <rPr>
        <sz val="10"/>
        <color theme="1"/>
        <rFont val="Calibri"/>
        <family val="2"/>
        <scheme val="minor"/>
      </rPr>
      <t>, an Indonesian state-owned company, carried out in cooperation with Korean
KEXIM and Italian SACE</t>
    </r>
  </si>
  <si>
    <t>CEZ 2016 annual report</t>
  </si>
  <si>
    <t>EGAP 2016 Annual Report</t>
  </si>
  <si>
    <t>EGAP 2014 Annual Report</t>
  </si>
  <si>
    <t>CEPS 2014/15 Annual Report</t>
  </si>
  <si>
    <r>
      <rPr>
        <b/>
        <sz val="10"/>
        <color theme="1"/>
        <rFont val="Calibri"/>
        <family val="2"/>
        <scheme val="minor"/>
      </rPr>
      <t>Insurance and financing of construction of a steam-gas cycle of power plant in Erbil</t>
    </r>
    <r>
      <rPr>
        <sz val="10"/>
        <color theme="1"/>
        <rFont val="Calibri"/>
        <family val="2"/>
        <scheme val="minor"/>
      </rPr>
      <t xml:space="preserve"> in Iraq - discontinued.
</t>
    </r>
  </si>
  <si>
    <t>Indonesia</t>
  </si>
  <si>
    <t>Turkey</t>
  </si>
  <si>
    <t>Iraq</t>
  </si>
  <si>
    <t>Russia</t>
  </si>
  <si>
    <r>
      <rPr>
        <b/>
        <sz val="10"/>
        <color theme="1"/>
        <rFont val="Calibri"/>
        <family val="2"/>
        <scheme val="minor"/>
      </rPr>
      <t xml:space="preserve">Compensation of Municipalities Affected by Mining Funded from Royalties: </t>
    </r>
    <r>
      <rPr>
        <sz val="10"/>
        <color theme="1"/>
        <rFont val="Calibri"/>
        <family val="2"/>
        <scheme val="minor"/>
      </rPr>
      <t>All mining companies in the Czech Republic are required to pay royalties on mining leases and royalties on extracted reserved minerals. Funds collected this way are earmarked for compensating those municipalities that have been adversely affected by mining activity.</t>
    </r>
  </si>
  <si>
    <r>
      <t>Remediation of Environmental Damages Caused by Mining,</t>
    </r>
    <r>
      <rPr>
        <sz val="10"/>
        <color theme="1"/>
        <rFont val="Calibri"/>
        <family val="2"/>
        <scheme val="minor"/>
      </rPr>
      <t xml:space="preserve"> Funded from Royalties on Coal Extraction</t>
    </r>
  </si>
  <si>
    <t>Pipelines / storage</t>
  </si>
  <si>
    <t>Public finance</t>
  </si>
  <si>
    <t>International</t>
  </si>
  <si>
    <t xml:space="preserve">Electricity </t>
  </si>
  <si>
    <t>Industry and business</t>
  </si>
  <si>
    <t>Measure or project (written description)</t>
  </si>
  <si>
    <t>Source of subsidy (entity / institution name, or ministry if available)</t>
  </si>
  <si>
    <t>2015
(national currency)</t>
  </si>
  <si>
    <t>2016
(national currency)</t>
  </si>
  <si>
    <t>Price and income support</t>
  </si>
  <si>
    <t>Electricity (coal-based)</t>
  </si>
  <si>
    <t>TOTAL</t>
  </si>
  <si>
    <t>Domestic and EU</t>
  </si>
  <si>
    <t>Coal mining</t>
  </si>
  <si>
    <t>Electricity (mixed)</t>
  </si>
  <si>
    <t>Eurobserver 2015</t>
  </si>
  <si>
    <t>Electricity (gas-fired)</t>
  </si>
  <si>
    <t>European Commission 2016</t>
  </si>
  <si>
    <t xml:space="preserve">Stage </t>
  </si>
  <si>
    <t>2014
(national currency)</t>
  </si>
  <si>
    <t>Estimated annual amount
(national currency)</t>
  </si>
  <si>
    <t>Estimated annual amount
(million, EUR)</t>
  </si>
  <si>
    <r>
      <t xml:space="preserve">The change in the contribution of RES to be paid on electricity consumption </t>
    </r>
    <r>
      <rPr>
        <sz val="10"/>
        <color theme="1"/>
        <rFont val="Calibri"/>
        <family val="2"/>
        <scheme val="minor"/>
      </rPr>
      <t>(lower contribution from industry, higher for households)</t>
    </r>
  </si>
  <si>
    <t>Pro-rata calculations based on share off fossil fuels in its electricity generation. (Total: 55% fossil fuels. 3% CCCT; 9% Black coal
43% lignite/brown coal; 39% Nuclear
6% Hydro &amp; renewables)</t>
  </si>
  <si>
    <t>OECD (2015)</t>
  </si>
  <si>
    <t>Household</t>
  </si>
  <si>
    <t>CEZ Electric Utility: Annual total capital expenditures</t>
  </si>
  <si>
    <t>CEZ Electric Utility: Annual total financial expenditures</t>
  </si>
  <si>
    <t>CEPS high-pressure pipeline operators and contractors: Annual total capital expenditures</t>
  </si>
  <si>
    <r>
      <t xml:space="preserve">Fiscal support
</t>
    </r>
    <r>
      <rPr>
        <sz val="9"/>
        <color theme="1"/>
        <rFont val="Calibri"/>
        <family val="2"/>
        <scheme val="minor"/>
      </rPr>
      <t>(Budget expenditure
+ tax exemptions
+ price relief)</t>
    </r>
  </si>
  <si>
    <t>State-owned enterprise investment</t>
  </si>
  <si>
    <t>Free allowances to the power sector through Article 10c of the EU Emissions Trading System (ETS)</t>
  </si>
  <si>
    <t>Exchange rates (CZK to Euro):
2014  27.533484
2015  27.281206
2016  27.033465
Average 2014-2016: 27.282718</t>
  </si>
  <si>
    <t>The total amount of support was estimated at 268 Euros million per year (between 2013 and 2019).</t>
  </si>
  <si>
    <t>Bankwatch (2016)</t>
  </si>
  <si>
    <t>Electricity (unspecified)</t>
  </si>
  <si>
    <r>
      <t xml:space="preserve">Fiscal support
</t>
    </r>
    <r>
      <rPr>
        <sz val="9"/>
        <color theme="1"/>
        <rFont val="Calibri"/>
        <family val="2"/>
        <scheme val="minor"/>
      </rPr>
      <t>(Budget expenditure
+ tax exemptions
+ price and income support)</t>
    </r>
  </si>
  <si>
    <t>Million euros, 2014-2016 average</t>
  </si>
  <si>
    <t>Millions Czech Koruna, 2014-2016 average</t>
  </si>
  <si>
    <t>Classified as industry and business(even though it benefits multiple sectors)</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</si>
  <si>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 xml:space="preserve">Phase-out 2020: monitoring Europe's fossil fuel subsidies </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</si>
  <si>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</si>
  <si>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</si>
  <si>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Contents:</t>
  </si>
  <si>
    <t>Summary</t>
  </si>
  <si>
    <t>Fiscal support</t>
  </si>
  <si>
    <t>Public finance (domestic and EU)</t>
  </si>
  <si>
    <t>SOE investment</t>
  </si>
  <si>
    <t>Subsidies for production  and consumption of coal, oil and gas: Czech Republic</t>
  </si>
  <si>
    <r>
      <t xml:space="preserve">This data sheet provides background information for the country study: </t>
    </r>
    <r>
      <rPr>
        <i/>
        <sz val="11"/>
        <rFont val="Calibri"/>
        <family val="2"/>
        <scheme val="minor"/>
      </rPr>
      <t>Monitoring Europe's fossil fuel subsidies: Czech Republic</t>
    </r>
  </si>
  <si>
    <t>Read the Czech Republic country study: https://www.odi.org/publications/10934-monitoring-europes-fossil-fuel-subsidies-czech-republic</t>
  </si>
  <si>
    <t>Activity / instrument</t>
  </si>
  <si>
    <t>Public finance (domestic and within the EU) - in national currency (Euros) millions - Czech Republic</t>
  </si>
  <si>
    <t>In the period of this study (2014-2016) we have not identified any public finance for fossil fuels (domestic or in Europe) from institutions that are majority owned by the Czech Republic's government (50% or more).</t>
  </si>
  <si>
    <t>SOE Investment in Euro millions (except where otherwise indicated) - Czech Republic</t>
  </si>
  <si>
    <t>Estimated annual amount
(Kč)</t>
  </si>
  <si>
    <t>Fiscal support (including tax breaks, budgetary expenditure, and price and income support) - in national currency - Czech Republic</t>
  </si>
  <si>
    <t>Summary table of subsidies by activity (2014-2016) - Czech Republic</t>
  </si>
  <si>
    <t>All currency conversions were made using yearly average rates, available at: http://www.canadianforex.ca/forex-tools/historical-rate-tools/yearly-average-rates</t>
  </si>
  <si>
    <t>Public finance (international) - in national currency (Czech Koruna) millions - Czech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</si>
</sst>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407]General"/>
    <numFmt numFmtId="165" formatCode="#,##0.0"/>
  </numFmts>
  <fonts count="61"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b/>
      <sz val="10"/>
      <color theme="1"/>
      <name val="Calibri"/>
      <family val="2"/>
      <scheme val="minor"/>
    </font>
    <font>
      <sz val="8"/>
      <name val="Verdana"/>
      <family val="2"/>
    </font>
    <font>
      <sz val="10"/>
      <name val="Calibri"/>
      <family val="2"/>
      <scheme val="minor"/>
    </font>
    <font>
      <u/>
      <sz val="10"/>
      <color theme="10"/>
      <name val="Trebuchet MS"/>
      <family val="2"/>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rgb="FF000000"/>
      <name val="Calibri"/>
      <family val="2"/>
    </font>
    <font>
      <u/>
      <sz val="11"/>
      <color theme="10"/>
      <name val="Calibri"/>
      <family val="2"/>
      <scheme val="minor"/>
    </font>
    <font>
      <sz val="11"/>
      <name val="Calibri"/>
      <family val="2"/>
      <scheme val="minor"/>
    </font>
    <font>
      <b/>
      <sz val="11"/>
      <name val="Calibri"/>
      <family val="2"/>
      <scheme val="minor"/>
    </font>
    <font>
      <b/>
      <u/>
      <sz val="11"/>
      <color theme="10"/>
      <name val="Calibri"/>
      <family val="2"/>
      <scheme val="minor"/>
    </font>
    <font>
      <b/>
      <sz val="12"/>
      <color theme="0"/>
      <name val="Calibri"/>
      <family val="2"/>
      <scheme val="minor"/>
    </font>
    <font>
      <i/>
      <sz val="11"/>
      <name val="Calibri"/>
      <family val="2"/>
      <scheme val="minor"/>
    </font>
    <font>
      <b/>
      <u/>
      <sz val="10"/>
      <color theme="10"/>
      <name val="Trebuchet MS"/>
      <family val="2"/>
    </font>
    <font>
      <b/>
      <i/>
      <sz val="10"/>
      <color theme="1"/>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E6C95"/>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thin">
        <color theme="0" tint="-0.34998626667073579"/>
      </top>
      <bottom style="thin">
        <color theme="0" tint="-0.34998626667073579"/>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7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5" fillId="0" borderId="10" applyNumberFormat="0" applyAlignment="0"/>
    <xf numFmtId="0" fontId="47" fillId="0" borderId="0" applyNumberFormat="0" applyFill="0" applyBorder="0" applyAlignment="0" applyProtection="0"/>
    <xf numFmtId="0" fontId="2"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53" fillId="0" borderId="0" applyNumberFormat="0" applyFill="0" applyBorder="0" applyAlignment="0" applyProtection="0"/>
    <xf numFmtId="0" fontId="2" fillId="0" borderId="0"/>
    <xf numFmtId="0" fontId="3" fillId="0" borderId="0"/>
    <xf numFmtId="0" fontId="47" fillId="0" borderId="0" applyNumberFormat="0" applyFill="0" applyBorder="0" applyAlignment="0" applyProtection="0"/>
    <xf numFmtId="43" fontId="38" fillId="0" borderId="0" applyFont="0" applyFill="0" applyBorder="0" applyAlignment="0" applyProtection="0"/>
    <xf numFmtId="0" fontId="37" fillId="0" borderId="0"/>
    <xf numFmtId="43" fontId="38" fillId="0" borderId="0" applyFont="0" applyFill="0" applyBorder="0" applyAlignment="0" applyProtection="0"/>
    <xf numFmtId="9" fontId="3" fillId="0" borderId="0" applyFont="0" applyFill="0" applyBorder="0" applyAlignment="0" applyProtection="0"/>
  </cellStyleXfs>
  <cellXfs count="99">
    <xf numFmtId="0" fontId="0" fillId="0" borderId="0" xfId="0"/>
    <xf numFmtId="0" fontId="0" fillId="0" borderId="0" xfId="0" applyAlignment="1">
      <alignment horizontal="center" vertical="center"/>
    </xf>
    <xf numFmtId="0" fontId="43" fillId="0" borderId="29" xfId="0" applyFont="1" applyFill="1" applyBorder="1" applyAlignment="1">
      <alignment horizontal="left" vertical="center" wrapText="1"/>
    </xf>
    <xf numFmtId="0" fontId="49" fillId="0" borderId="15" xfId="0" applyFont="1" applyBorder="1" applyAlignment="1">
      <alignment horizontal="center" vertical="center"/>
    </xf>
    <xf numFmtId="0" fontId="49" fillId="0" borderId="16"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30" xfId="0" applyFont="1" applyFill="1" applyBorder="1" applyAlignment="1">
      <alignment horizontal="center" vertical="center" wrapText="1"/>
    </xf>
    <xf numFmtId="0" fontId="49" fillId="0" borderId="15" xfId="0" applyFont="1" applyBorder="1" applyAlignment="1">
      <alignment wrapText="1"/>
    </xf>
    <xf numFmtId="3" fontId="50" fillId="0" borderId="16" xfId="0" applyNumberFormat="1" applyFont="1" applyBorder="1" applyAlignment="1">
      <alignment horizontal="center" vertical="center"/>
    </xf>
    <xf numFmtId="165" fontId="50" fillId="0" borderId="16" xfId="0" applyNumberFormat="1" applyFont="1" applyBorder="1" applyAlignment="1">
      <alignment horizontal="center" vertical="center"/>
    </xf>
    <xf numFmtId="3" fontId="50" fillId="0" borderId="16" xfId="0" applyNumberFormat="1" applyFont="1" applyFill="1" applyBorder="1" applyAlignment="1">
      <alignment horizontal="center" vertical="center"/>
    </xf>
    <xf numFmtId="3" fontId="50" fillId="0" borderId="17" xfId="0" applyNumberFormat="1" applyFont="1" applyFill="1" applyBorder="1" applyAlignment="1">
      <alignment horizontal="center" vertical="center" wrapText="1"/>
    </xf>
    <xf numFmtId="0" fontId="49" fillId="0" borderId="18" xfId="0" applyFont="1" applyBorder="1"/>
    <xf numFmtId="3" fontId="50" fillId="0" borderId="19" xfId="0" applyNumberFormat="1" applyFont="1" applyBorder="1" applyAlignment="1">
      <alignment horizontal="center" vertical="center"/>
    </xf>
    <xf numFmtId="3" fontId="50" fillId="0" borderId="19" xfId="0" applyNumberFormat="1" applyFont="1" applyFill="1" applyBorder="1" applyAlignment="1">
      <alignment horizontal="center" vertical="center"/>
    </xf>
    <xf numFmtId="0" fontId="51" fillId="0" borderId="20" xfId="0" applyFont="1" applyBorder="1" applyAlignment="1">
      <alignment horizontal="right"/>
    </xf>
    <xf numFmtId="3" fontId="51" fillId="0" borderId="21" xfId="0" applyNumberFormat="1" applyFont="1" applyBorder="1"/>
    <xf numFmtId="3" fontId="51" fillId="0" borderId="21" xfId="0" applyNumberFormat="1" applyFont="1" applyFill="1" applyBorder="1"/>
    <xf numFmtId="3" fontId="51" fillId="0" borderId="22" xfId="0" applyNumberFormat="1" applyFont="1" applyBorder="1"/>
    <xf numFmtId="3" fontId="51" fillId="0" borderId="0" xfId="0" applyNumberFormat="1" applyFont="1" applyBorder="1"/>
    <xf numFmtId="0" fontId="51" fillId="0" borderId="23" xfId="0" applyFont="1" applyBorder="1" applyAlignment="1">
      <alignment horizontal="right"/>
    </xf>
    <xf numFmtId="3" fontId="51" fillId="0" borderId="24" xfId="0" applyNumberFormat="1" applyFont="1" applyBorder="1"/>
    <xf numFmtId="165" fontId="51" fillId="0" borderId="24" xfId="0" applyNumberFormat="1" applyFont="1" applyBorder="1"/>
    <xf numFmtId="3" fontId="51" fillId="0" borderId="24" xfId="0" applyNumberFormat="1" applyFont="1" applyFill="1" applyBorder="1"/>
    <xf numFmtId="3" fontId="51" fillId="0" borderId="25" xfId="0" applyNumberFormat="1" applyFont="1" applyBorder="1"/>
    <xf numFmtId="3" fontId="50" fillId="0" borderId="27" xfId="0" applyNumberFormat="1" applyFont="1" applyBorder="1" applyAlignment="1">
      <alignment horizontal="center" vertical="center"/>
    </xf>
    <xf numFmtId="3" fontId="50" fillId="0" borderId="27" xfId="0" applyNumberFormat="1" applyFont="1" applyFill="1" applyBorder="1" applyAlignment="1">
      <alignment horizontal="center" vertical="center"/>
    </xf>
    <xf numFmtId="0" fontId="50" fillId="0" borderId="0" xfId="0" applyFont="1"/>
    <xf numFmtId="3" fontId="50" fillId="0" borderId="17" xfId="0" applyNumberFormat="1" applyFont="1" applyBorder="1" applyAlignment="1">
      <alignment horizontal="center" vertical="center" wrapText="1"/>
    </xf>
    <xf numFmtId="3" fontId="50" fillId="0" borderId="31" xfId="0" applyNumberFormat="1" applyFont="1" applyBorder="1"/>
    <xf numFmtId="0" fontId="44" fillId="0" borderId="29" xfId="0" applyFont="1" applyFill="1" applyBorder="1" applyAlignment="1">
      <alignment horizontal="left" vertical="center" wrapText="1"/>
    </xf>
    <xf numFmtId="0" fontId="43" fillId="0" borderId="29" xfId="0" applyFont="1" applyBorder="1" applyAlignment="1">
      <alignment horizontal="left" vertical="center" wrapText="1"/>
    </xf>
    <xf numFmtId="0" fontId="44" fillId="0" borderId="29" xfId="0" applyFont="1" applyBorder="1" applyAlignment="1">
      <alignment horizontal="center" vertical="center" wrapText="1"/>
    </xf>
    <xf numFmtId="4" fontId="44" fillId="0" borderId="29" xfId="0" applyNumberFormat="1" applyFont="1" applyBorder="1" applyAlignment="1">
      <alignment horizontal="center" vertical="center" wrapText="1"/>
    </xf>
    <xf numFmtId="0" fontId="49" fillId="0" borderId="26" xfId="0" applyFont="1" applyBorder="1" applyAlignment="1">
      <alignment wrapText="1"/>
    </xf>
    <xf numFmtId="3" fontId="50" fillId="0" borderId="28" xfId="0" applyNumberFormat="1" applyFont="1" applyBorder="1" applyAlignment="1">
      <alignment horizontal="center" vertical="center"/>
    </xf>
    <xf numFmtId="3" fontId="50" fillId="0" borderId="14" xfId="0" applyNumberFormat="1" applyFont="1" applyBorder="1" applyAlignment="1">
      <alignment horizontal="center" vertical="center"/>
    </xf>
    <xf numFmtId="0" fontId="49" fillId="0" borderId="37" xfId="0" applyFont="1" applyBorder="1" applyAlignment="1">
      <alignment horizontal="center" vertical="center" wrapText="1"/>
    </xf>
    <xf numFmtId="165" fontId="50" fillId="0" borderId="22" xfId="0" applyNumberFormat="1" applyFont="1" applyBorder="1" applyAlignment="1">
      <alignment horizontal="center" vertical="center"/>
    </xf>
    <xf numFmtId="3" fontId="50" fillId="0" borderId="22" xfId="0" applyNumberFormat="1" applyFont="1" applyFill="1" applyBorder="1" applyAlignment="1">
      <alignment horizontal="center" vertical="center"/>
    </xf>
    <xf numFmtId="0" fontId="49" fillId="0" borderId="38"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11" xfId="0" applyFont="1" applyBorder="1" applyAlignment="1">
      <alignment horizontal="center" vertical="center"/>
    </xf>
    <xf numFmtId="0" fontId="49" fillId="0" borderId="39" xfId="0" applyFont="1" applyBorder="1" applyAlignment="1">
      <alignment wrapText="1"/>
    </xf>
    <xf numFmtId="3" fontId="50" fillId="0" borderId="37" xfId="0" applyNumberFormat="1" applyFont="1" applyFill="1" applyBorder="1" applyAlignment="1">
      <alignment horizontal="center" vertical="center"/>
    </xf>
    <xf numFmtId="3" fontId="50" fillId="0" borderId="40" xfId="0" applyNumberFormat="1" applyFont="1" applyFill="1" applyBorder="1" applyAlignment="1">
      <alignment horizontal="center" vertical="center"/>
    </xf>
    <xf numFmtId="3" fontId="51" fillId="0" borderId="41" xfId="0" applyNumberFormat="1" applyFont="1" applyFill="1" applyBorder="1"/>
    <xf numFmtId="3" fontId="51" fillId="0" borderId="31" xfId="0" applyNumberFormat="1" applyFont="1" applyFill="1" applyBorder="1"/>
    <xf numFmtId="3" fontId="50" fillId="0" borderId="14" xfId="0" applyNumberFormat="1" applyFont="1" applyFill="1" applyBorder="1" applyAlignment="1">
      <alignment horizontal="center" vertical="center"/>
    </xf>
    <xf numFmtId="0" fontId="49" fillId="0" borderId="35" xfId="0" applyFont="1" applyBorder="1" applyAlignment="1">
      <alignment horizontal="center" vertical="center" wrapText="1"/>
    </xf>
    <xf numFmtId="3" fontId="52" fillId="0" borderId="39" xfId="0" applyNumberFormat="1" applyFont="1" applyBorder="1" applyAlignment="1">
      <alignment horizontal="center" vertical="center"/>
    </xf>
    <xf numFmtId="3" fontId="50" fillId="0" borderId="42" xfId="0" applyNumberFormat="1" applyFont="1" applyFill="1" applyBorder="1" applyAlignment="1">
      <alignment horizontal="center" vertical="center"/>
    </xf>
    <xf numFmtId="3" fontId="50" fillId="0" borderId="18" xfId="0" applyNumberFormat="1" applyFont="1" applyBorder="1" applyAlignment="1">
      <alignment horizontal="center" vertical="center"/>
    </xf>
    <xf numFmtId="3" fontId="50" fillId="0" borderId="43" xfId="0" applyNumberFormat="1" applyFont="1" applyFill="1" applyBorder="1" applyAlignment="1">
      <alignment horizontal="center" vertical="center"/>
    </xf>
    <xf numFmtId="3" fontId="51" fillId="0" borderId="20" xfId="0" applyNumberFormat="1" applyFont="1" applyBorder="1"/>
    <xf numFmtId="3" fontId="51" fillId="0" borderId="44" xfId="0" applyNumberFormat="1" applyFont="1" applyFill="1" applyBorder="1"/>
    <xf numFmtId="3" fontId="51" fillId="0" borderId="23" xfId="0" applyNumberFormat="1" applyFont="1" applyBorder="1"/>
    <xf numFmtId="3" fontId="51" fillId="0" borderId="45" xfId="0" applyNumberFormat="1" applyFont="1" applyBorder="1"/>
    <xf numFmtId="3" fontId="50" fillId="0" borderId="26" xfId="0" applyNumberFormat="1" applyFont="1" applyBorder="1" applyAlignment="1">
      <alignment horizontal="center" vertical="center"/>
    </xf>
    <xf numFmtId="3" fontId="50" fillId="0" borderId="46" xfId="0" applyNumberFormat="1" applyFont="1" applyFill="1" applyBorder="1" applyAlignment="1">
      <alignment horizontal="center" vertical="center"/>
    </xf>
    <xf numFmtId="0" fontId="46" fillId="0" borderId="29" xfId="120" applyFont="1" applyBorder="1" applyAlignment="1">
      <alignment horizontal="center" vertical="center" wrapText="1"/>
    </xf>
    <xf numFmtId="0" fontId="43" fillId="0" borderId="29" xfId="0" applyFont="1" applyFill="1" applyBorder="1" applyAlignment="1">
      <alignment horizontal="center" vertical="center" wrapText="1"/>
    </xf>
    <xf numFmtId="4" fontId="46" fillId="0" borderId="29" xfId="0" applyNumberFormat="1" applyFont="1" applyFill="1" applyBorder="1" applyAlignment="1">
      <alignment horizontal="center" vertical="center" wrapText="1"/>
    </xf>
    <xf numFmtId="4" fontId="43" fillId="0" borderId="29" xfId="0" applyNumberFormat="1" applyFont="1" applyFill="1" applyBorder="1" applyAlignment="1">
      <alignment horizontal="center" vertical="center" wrapText="1"/>
    </xf>
    <xf numFmtId="0" fontId="47" fillId="0" borderId="29" xfId="121" applyFill="1" applyBorder="1" applyAlignment="1">
      <alignment horizontal="center" vertical="center" wrapText="1"/>
    </xf>
    <xf numFmtId="0" fontId="43" fillId="0" borderId="29" xfId="0" applyFont="1" applyBorder="1" applyAlignment="1">
      <alignment horizontal="center" vertical="center" wrapText="1"/>
    </xf>
    <xf numFmtId="4" fontId="43" fillId="0" borderId="29" xfId="0" applyNumberFormat="1" applyFont="1" applyBorder="1" applyAlignment="1">
      <alignment horizontal="center" vertical="center" wrapText="1"/>
    </xf>
    <xf numFmtId="0" fontId="47" fillId="0" borderId="29" xfId="121" applyBorder="1" applyAlignment="1">
      <alignment horizontal="center" vertical="center" wrapText="1"/>
    </xf>
    <xf numFmtId="4" fontId="43" fillId="0" borderId="29" xfId="0" applyNumberFormat="1" applyFont="1" applyBorder="1" applyAlignment="1">
      <alignment horizontal="center" vertical="center"/>
    </xf>
    <xf numFmtId="0" fontId="44" fillId="0" borderId="29" xfId="0" applyFont="1" applyBorder="1" applyAlignment="1">
      <alignment horizontal="left" vertical="center" wrapText="1"/>
    </xf>
    <xf numFmtId="0" fontId="59" fillId="0" borderId="0" xfId="121" applyFont="1" applyFill="1" applyBorder="1" applyAlignment="1">
      <alignment wrapText="1"/>
    </xf>
    <xf numFmtId="0" fontId="57" fillId="0" borderId="0" xfId="85" applyFont="1" applyFill="1" applyAlignment="1">
      <alignment horizontal="left" vertical="center"/>
    </xf>
    <xf numFmtId="0" fontId="18" fillId="0" borderId="0" xfId="0" applyFont="1"/>
    <xf numFmtId="3" fontId="50" fillId="0" borderId="32" xfId="0" applyNumberFormat="1" applyFont="1" applyFill="1" applyBorder="1" applyAlignment="1">
      <alignment horizontal="center" vertical="center"/>
    </xf>
    <xf numFmtId="3" fontId="51" fillId="0" borderId="32" xfId="0" applyNumberFormat="1" applyFont="1" applyFill="1" applyBorder="1" applyAlignment="1">
      <alignment horizontal="right"/>
    </xf>
    <xf numFmtId="0" fontId="60" fillId="0" borderId="0" xfId="0" applyFont="1"/>
    <xf numFmtId="0" fontId="57" fillId="0" borderId="0" xfId="85" applyFont="1" applyFill="1" applyBorder="1" applyAlignment="1">
      <alignment horizontal="left" vertical="center" wrapText="1"/>
    </xf>
    <xf numFmtId="0" fontId="0" fillId="0" borderId="0" xfId="0" applyFill="1"/>
    <xf numFmtId="3" fontId="50" fillId="0" borderId="33" xfId="0" applyNumberFormat="1" applyFont="1" applyFill="1" applyBorder="1" applyAlignment="1">
      <alignment horizontal="center" vertical="center"/>
    </xf>
    <xf numFmtId="0" fontId="2" fillId="0" borderId="0" xfId="122" applyAlignment="1">
      <alignment wrapText="1"/>
    </xf>
    <xf numFmtId="0" fontId="2" fillId="0" borderId="0" xfId="122" applyBorder="1" applyAlignment="1">
      <alignment wrapText="1"/>
    </xf>
    <xf numFmtId="0" fontId="35" fillId="0" borderId="0" xfId="122" applyFont="1" applyFill="1" applyBorder="1" applyAlignment="1">
      <alignment wrapText="1"/>
    </xf>
    <xf numFmtId="0" fontId="56" fillId="0" borderId="0" xfId="171" applyFont="1" applyBorder="1" applyAlignment="1">
      <alignment wrapText="1"/>
    </xf>
    <xf numFmtId="0" fontId="54" fillId="0" borderId="0" xfId="122" applyFont="1" applyFill="1" applyBorder="1" applyAlignment="1">
      <alignment wrapText="1"/>
    </xf>
    <xf numFmtId="0" fontId="2" fillId="0" borderId="0" xfId="122" applyBorder="1" applyAlignment="1">
      <alignment vertical="top" wrapText="1"/>
    </xf>
    <xf numFmtId="3" fontId="50" fillId="0" borderId="34" xfId="0" applyNumberFormat="1" applyFont="1" applyFill="1" applyBorder="1" applyAlignment="1">
      <alignment horizontal="center" vertical="center"/>
    </xf>
    <xf numFmtId="0" fontId="57" fillId="0" borderId="0" xfId="85" applyFont="1" applyFill="1" applyBorder="1" applyAlignment="1">
      <alignment horizontal="left" vertical="center"/>
    </xf>
    <xf numFmtId="0" fontId="43" fillId="0" borderId="0" xfId="0" applyFont="1"/>
    <xf numFmtId="0" fontId="57" fillId="33" borderId="0" xfId="122" applyFont="1" applyFill="1" applyAlignment="1">
      <alignment horizontal="left" vertical="center"/>
    </xf>
    <xf numFmtId="0" fontId="48" fillId="0" borderId="11" xfId="0" applyFont="1" applyBorder="1" applyAlignment="1">
      <alignment horizontal="center"/>
    </xf>
    <xf numFmtId="0" fontId="48" fillId="0" borderId="12" xfId="0" applyFont="1" applyBorder="1" applyAlignment="1">
      <alignment horizontal="center"/>
    </xf>
    <xf numFmtId="0" fontId="48" fillId="0" borderId="13" xfId="0" applyFont="1" applyBorder="1" applyAlignment="1">
      <alignment horizontal="center"/>
    </xf>
    <xf numFmtId="0" fontId="48" fillId="0" borderId="11" xfId="0" applyFont="1" applyBorder="1" applyAlignment="1">
      <alignment horizontal="center" wrapText="1"/>
    </xf>
    <xf numFmtId="0" fontId="48" fillId="0" borderId="12" xfId="0" applyFont="1" applyBorder="1" applyAlignment="1">
      <alignment horizontal="center" wrapText="1"/>
    </xf>
    <xf numFmtId="0" fontId="48" fillId="0" borderId="13" xfId="0" applyFont="1" applyBorder="1" applyAlignment="1">
      <alignment horizontal="center" wrapText="1"/>
    </xf>
    <xf numFmtId="0" fontId="57" fillId="33" borderId="0" xfId="85" applyFont="1" applyFill="1" applyBorder="1" applyAlignment="1">
      <alignment horizontal="left" vertical="center"/>
    </xf>
    <xf numFmtId="0" fontId="57" fillId="33" borderId="0" xfId="85" applyFont="1" applyFill="1" applyAlignment="1">
      <alignment horizontal="left" vertical="center"/>
    </xf>
    <xf numFmtId="0" fontId="57" fillId="33" borderId="0" xfId="85" applyFont="1" applyFill="1" applyBorder="1" applyAlignment="1">
      <alignment horizontal="left" vertical="center" wrapText="1"/>
    </xf>
    <xf numFmtId="0" fontId="43" fillId="0" borderId="0" xfId="0" applyFont="1" applyFill="1" applyBorder="1" applyAlignment="1">
      <alignment horizontal="center" vertical="center" wrapText="1"/>
    </xf>
  </cellXfs>
  <cellStyles count="179">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1 2" xfId="140"/>
    <cellStyle name="20% - Accent2" xfId="23" builtinId="34" customBuiltin="1"/>
    <cellStyle name="20% - Accent2 2" xfId="144"/>
    <cellStyle name="20% - Accent3" xfId="27" builtinId="38" customBuiltin="1"/>
    <cellStyle name="20% - Accent3 2" xfId="148"/>
    <cellStyle name="20% - Accent4" xfId="31" builtinId="42" customBuiltin="1"/>
    <cellStyle name="20% - Accent4 2" xfId="152"/>
    <cellStyle name="20% - Accent5" xfId="35" builtinId="46" customBuiltin="1"/>
    <cellStyle name="20% - Accent5 2" xfId="156"/>
    <cellStyle name="20% - Accent6" xfId="39" builtinId="50" customBuiltin="1"/>
    <cellStyle name="20% - Accent6 2" xfId="160"/>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1 2" xfId="141"/>
    <cellStyle name="40% - Accent2" xfId="24" builtinId="35" customBuiltin="1"/>
    <cellStyle name="40% - Accent2 2" xfId="145"/>
    <cellStyle name="40% - Accent3" xfId="28" builtinId="39" customBuiltin="1"/>
    <cellStyle name="40% - Accent3 2" xfId="149"/>
    <cellStyle name="40% - Accent4" xfId="32" builtinId="43" customBuiltin="1"/>
    <cellStyle name="40% - Accent4 2" xfId="153"/>
    <cellStyle name="40% - Accent5" xfId="36" builtinId="47" customBuiltin="1"/>
    <cellStyle name="40% - Accent5 2" xfId="157"/>
    <cellStyle name="40% - Accent6" xfId="40" builtinId="51" customBuiltin="1"/>
    <cellStyle name="40% - Accent6 2" xfId="16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1 2 2" xfId="165"/>
    <cellStyle name="60% - Accent1 3" xfId="142"/>
    <cellStyle name="60% - Accent2" xfId="25" builtinId="36" customBuiltin="1"/>
    <cellStyle name="60% - Accent2 2" xfId="92"/>
    <cellStyle name="60% - Accent2 2 2" xfId="166"/>
    <cellStyle name="60% - Accent2 3" xfId="146"/>
    <cellStyle name="60% - Accent3" xfId="29" builtinId="40" customBuiltin="1"/>
    <cellStyle name="60% - Accent3 2" xfId="93"/>
    <cellStyle name="60% - Accent3 2 2" xfId="167"/>
    <cellStyle name="60% - Accent3 3" xfId="150"/>
    <cellStyle name="60% - Accent4" xfId="33" builtinId="44" customBuiltin="1"/>
    <cellStyle name="60% - Accent4 2" xfId="94"/>
    <cellStyle name="60% - Accent4 2 2" xfId="168"/>
    <cellStyle name="60% - Accent4 3" xfId="154"/>
    <cellStyle name="60% - Accent5" xfId="37" builtinId="48" customBuiltin="1"/>
    <cellStyle name="60% - Accent5 2" xfId="95"/>
    <cellStyle name="60% - Accent5 2 2" xfId="169"/>
    <cellStyle name="60% - Accent5 3" xfId="158"/>
    <cellStyle name="60% - Accent6" xfId="41" builtinId="52" customBuiltin="1"/>
    <cellStyle name="60% - Accent6 2" xfId="96"/>
    <cellStyle name="60% - Accent6 2 2" xfId="170"/>
    <cellStyle name="60% - Accent6 3" xfId="162"/>
    <cellStyle name="Accent1" xfId="18" builtinId="29" customBuiltin="1"/>
    <cellStyle name="Accent1 2" xfId="139"/>
    <cellStyle name="Accent2" xfId="22" builtinId="33" customBuiltin="1"/>
    <cellStyle name="Accent2 2" xfId="143"/>
    <cellStyle name="Accent3" xfId="26" builtinId="37" customBuiltin="1"/>
    <cellStyle name="Accent3 2" xfId="147"/>
    <cellStyle name="Accent4" xfId="30" builtinId="41" customBuiltin="1"/>
    <cellStyle name="Accent4 2" xfId="151"/>
    <cellStyle name="Accent5" xfId="34" builtinId="45" customBuiltin="1"/>
    <cellStyle name="Accent5 2" xfId="155"/>
    <cellStyle name="Accent6" xfId="38" builtinId="49" customBuiltin="1"/>
    <cellStyle name="Accent6 2" xfId="159"/>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ad 2" xfId="129"/>
    <cellStyle name="Berechnung 2" xfId="53"/>
    <cellStyle name="Calculation" xfId="11" builtinId="22" customBuiltin="1"/>
    <cellStyle name="Calculation 2" xfId="132"/>
    <cellStyle name="Check Cell" xfId="13" builtinId="23" customBuiltin="1"/>
    <cellStyle name="Check Cell 2" xfId="134"/>
    <cellStyle name="Comma 2" xfId="86"/>
    <cellStyle name="Comma 2 2" xfId="175"/>
    <cellStyle name="Comma 2 3" xfId="163"/>
    <cellStyle name="Comma 3" xfId="88"/>
    <cellStyle name="Comma 3 2" xfId="177"/>
    <cellStyle name="Comma 3 3" xfId="164"/>
    <cellStyle name="E_TableCell1" xfId="120"/>
    <cellStyle name="Eingabe 2" xfId="51"/>
    <cellStyle name="Ergebnis 2" xfId="59"/>
    <cellStyle name="Erklärender Text 2" xfId="58"/>
    <cellStyle name="Excel Built-in Normal" xfId="99"/>
    <cellStyle name="Explanatory Text" xfId="16" builtinId="53" customBuiltin="1"/>
    <cellStyle name="Explanatory Text 2" xfId="137"/>
    <cellStyle name="Good" xfId="6" builtinId="26" customBuiltin="1"/>
    <cellStyle name="Good 2" xfId="128"/>
    <cellStyle name="Gut 2" xfId="48"/>
    <cellStyle name="Heading 1" xfId="2" builtinId="16" customBuiltin="1"/>
    <cellStyle name="Heading 1 2" xfId="124"/>
    <cellStyle name="Heading 2" xfId="3" builtinId="17" customBuiltin="1"/>
    <cellStyle name="Heading 2 2" xfId="125"/>
    <cellStyle name="Heading 3" xfId="4" builtinId="18" customBuiltin="1"/>
    <cellStyle name="Heading 3 2" xfId="126"/>
    <cellStyle name="Heading 4" xfId="5" builtinId="19" customBuiltin="1"/>
    <cellStyle name="Heading 4 2" xfId="127"/>
    <cellStyle name="Hyperlink" xfId="121" builtinId="8"/>
    <cellStyle name="Hyperlink 2" xfId="89"/>
    <cellStyle name="Hyperlink 3" xfId="98"/>
    <cellStyle name="Hyperlink 4" xfId="174"/>
    <cellStyle name="Hyperlink 5" xfId="171"/>
    <cellStyle name="Input" xfId="9" builtinId="20" customBuiltin="1"/>
    <cellStyle name="Input 2" xfId="130"/>
    <cellStyle name="Linked Cell" xfId="12" builtinId="24" customBuiltin="1"/>
    <cellStyle name="Linked Cell 2" xfId="133"/>
    <cellStyle name="Neutral" xfId="8" builtinId="28" customBuiltin="1"/>
    <cellStyle name="Neutral 2" xfId="90"/>
    <cellStyle name="Neutral 3" xfId="50"/>
    <cellStyle name="Normal" xfId="0" builtinId="0"/>
    <cellStyle name="Normal 2" xfId="84"/>
    <cellStyle name="Normal 3" xfId="85"/>
    <cellStyle name="Normal 4" xfId="87"/>
    <cellStyle name="Normal 4 2" xfId="176"/>
    <cellStyle name="Normal 5" xfId="173"/>
    <cellStyle name="Normal 6" xfId="122"/>
    <cellStyle name="Note" xfId="15" builtinId="10" customBuiltin="1"/>
    <cellStyle name="Note 2" xfId="136"/>
    <cellStyle name="Notiz 2" xfId="57"/>
    <cellStyle name="Notiz 2 2" xfId="107"/>
    <cellStyle name="Output" xfId="10" builtinId="21" customBuiltin="1"/>
    <cellStyle name="Output 2" xfId="131"/>
    <cellStyle name="Percent 2" xfId="178"/>
    <cellStyle name="Schlecht 2" xfId="49"/>
    <cellStyle name="Standard 2" xfId="100"/>
    <cellStyle name="Standard 2 2" xfId="172"/>
    <cellStyle name="Standard 3" xfId="42"/>
    <cellStyle name="Standard 4" xfId="103"/>
    <cellStyle name="Title" xfId="1" builtinId="15" customBuiltin="1"/>
    <cellStyle name="Title 2" xfId="123"/>
    <cellStyle name="Total" xfId="17" builtinId="25" customBuiltin="1"/>
    <cellStyle name="Total 2" xfId="138"/>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Warning Text 2" xfId="135"/>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4-monitoring-europes-fossil-fuel-subsidies-czech-republic"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taxation_customs/sites/taxation/files/resources/documents/common/publications/studies/vol2_passenger_transport.pdf" TargetMode="External"/><Relationship Id="rId13" Type="http://schemas.openxmlformats.org/officeDocument/2006/relationships/hyperlink" Target="http://www.oecd.org/site/tadffss/data/" TargetMode="External"/><Relationship Id="rId18" Type="http://schemas.openxmlformats.org/officeDocument/2006/relationships/printerSettings" Target="../printerSettings/printerSettings3.bin"/><Relationship Id="rId3" Type="http://schemas.openxmlformats.org/officeDocument/2006/relationships/hyperlink" Target="http://europa.eu/rapid/press-release_IP-17-483_en.htm" TargetMode="External"/><Relationship Id="rId7" Type="http://schemas.openxmlformats.org/officeDocument/2006/relationships/hyperlink" Target="https://www.iea.org/publications/freepublications/publication/Energy_Policies_of_IEA_Countries_Czech_Republic_2016_Review.pdf" TargetMode="External"/><Relationship Id="rId12" Type="http://schemas.openxmlformats.org/officeDocument/2006/relationships/hyperlink" Target="http://www.oecd.org/site/tadffss/data/" TargetMode="External"/><Relationship Id="rId17" Type="http://schemas.openxmlformats.org/officeDocument/2006/relationships/hyperlink" Target="https://bankwatch.org/sites/default/files/briefing-ETS-fossilfuelsubsidies-27Apr2016.pdf" TargetMode="External"/><Relationship Id="rId2" Type="http://schemas.openxmlformats.org/officeDocument/2006/relationships/hyperlink" Target="http://www.oecd.org/site/tadffss/data/" TargetMode="External"/><Relationship Id="rId16" Type="http://schemas.openxmlformats.org/officeDocument/2006/relationships/hyperlink" Target="http://www.oecd.org/site/tadffss/data/" TargetMode="External"/><Relationship Id="rId1" Type="http://schemas.openxmlformats.org/officeDocument/2006/relationships/hyperlink" Target="https://www.eurobserv-er.org/pdf/res-policy/EurObservER-RES-Policy-Report-Country-Profile-2015-12-Czech-Republic.pdf" TargetMode="External"/><Relationship Id="rId6" Type="http://schemas.openxmlformats.org/officeDocument/2006/relationships/hyperlink" Target="http://www.oecd-ilibrary.org/energy/data/iea-energy-technology-r-d-statistics/rd-d-budget_data-00488-en;jsessionid=55hjv825ibh57.x-oecd-live-02?isPartOf=/content/datacollection/enetech-data-en" TargetMode="External"/><Relationship Id="rId11" Type="http://schemas.openxmlformats.org/officeDocument/2006/relationships/hyperlink" Target="http://www.oecd.org/site/tadffss/data/" TargetMode="External"/><Relationship Id="rId5" Type="http://schemas.openxmlformats.org/officeDocument/2006/relationships/hyperlink" Target="http://www.oecd-ilibrary.org/energy/data/iea-energy-technology-r-d-statistics/rd-d-budget_data-00488-en;jsessionid=55hjv825ibh57.x-oecd-live-02?isPartOf=/content/datacollection/enetech-data-en" TargetMode="External"/><Relationship Id="rId15" Type="http://schemas.openxmlformats.org/officeDocument/2006/relationships/hyperlink" Target="http://www.oecd.org/site/tadffss/data/" TargetMode="External"/><Relationship Id="rId10" Type="http://schemas.openxmlformats.org/officeDocument/2006/relationships/hyperlink" Target="http://www.oecd.org/site/tadffss/data/" TargetMode="External"/><Relationship Id="rId4" Type="http://schemas.openxmlformats.org/officeDocument/2006/relationships/hyperlink" Target="http://europa.eu/rapid/press-release_IP-15-4401_en.htm" TargetMode="External"/><Relationship Id="rId9" Type="http://schemas.openxmlformats.org/officeDocument/2006/relationships/hyperlink" Target="http://www.oecd-ilibrary.org/energy/data/iea-energy-technology-r-d-statistics/rd-d-budget_data-00488-en;jsessionid=55hjv825ibh57.x-oecd-live-02?isPartOf=/content/datacollection/enetech-data-en" TargetMode="External"/><Relationship Id="rId14" Type="http://schemas.openxmlformats.org/officeDocument/2006/relationships/hyperlink" Target="http://www.oecd.org/site/tadffss/dat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gap.cz/dokumenty/vyrocni-zpravy/vyrocni-zprava-2016-en.pdf" TargetMode="External"/><Relationship Id="rId2" Type="http://schemas.openxmlformats.org/officeDocument/2006/relationships/hyperlink" Target="http://www.egap.cz/dokumenty/vyrocni-zpravy/vyrocni-zprava-2016-en.pdf" TargetMode="External"/><Relationship Id="rId1" Type="http://schemas.openxmlformats.org/officeDocument/2006/relationships/hyperlink" Target="http://www.radio.cz/en/section/business/hn-turkish-coup-attempt-could-lead-to-czk-12-billion-loss-for-cr" TargetMode="External"/><Relationship Id="rId4" Type="http://schemas.openxmlformats.org/officeDocument/2006/relationships/hyperlink" Target="http://www.egap.cz/dokumenty/vyrocni-zpravy/vyrocni-zprava-2014-en.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eps-as.cz/files/ie/annual-reports/ceps_annual-report_2014-2015_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6" sqref="A6"/>
    </sheetView>
  </sheetViews>
  <sheetFormatPr defaultRowHeight="13.5" x14ac:dyDescent="0.35"/>
  <cols>
    <col min="1" max="1" width="105.09765625" customWidth="1"/>
  </cols>
  <sheetData>
    <row r="1" spans="1:1" x14ac:dyDescent="0.35">
      <c r="A1" s="88" t="s">
        <v>110</v>
      </c>
    </row>
    <row r="2" spans="1:1" x14ac:dyDescent="0.35">
      <c r="A2" s="88"/>
    </row>
    <row r="3" spans="1:1" ht="14.5" x14ac:dyDescent="0.35">
      <c r="A3" s="79"/>
    </row>
    <row r="4" spans="1:1" ht="29" x14ac:dyDescent="0.35">
      <c r="A4" s="83" t="s">
        <v>111</v>
      </c>
    </row>
    <row r="5" spans="1:1" ht="76.5" customHeight="1" x14ac:dyDescent="0.35">
      <c r="A5" s="84" t="s">
        <v>102</v>
      </c>
    </row>
    <row r="6" spans="1:1" ht="49" customHeight="1" x14ac:dyDescent="0.35">
      <c r="A6" s="80" t="s">
        <v>103</v>
      </c>
    </row>
    <row r="7" spans="1:1" ht="14.5" x14ac:dyDescent="0.35">
      <c r="A7" s="80"/>
    </row>
    <row r="8" spans="1:1" ht="14.5" x14ac:dyDescent="0.35">
      <c r="A8" s="82" t="s">
        <v>104</v>
      </c>
    </row>
    <row r="9" spans="1:1" ht="27" x14ac:dyDescent="0.35">
      <c r="A9" s="70" t="s">
        <v>112</v>
      </c>
    </row>
    <row r="10" spans="1:1" ht="14.5" x14ac:dyDescent="0.35">
      <c r="A10" s="80"/>
    </row>
    <row r="11" spans="1:1" ht="14.5" x14ac:dyDescent="0.35">
      <c r="A11" s="81" t="s">
        <v>105</v>
      </c>
    </row>
    <row r="12" spans="1:1" x14ac:dyDescent="0.35">
      <c r="A12" s="70" t="s">
        <v>106</v>
      </c>
    </row>
    <row r="13" spans="1:1" x14ac:dyDescent="0.35">
      <c r="A13" s="70" t="s">
        <v>107</v>
      </c>
    </row>
    <row r="14" spans="1:1" x14ac:dyDescent="0.35">
      <c r="A14" s="70" t="s">
        <v>108</v>
      </c>
    </row>
    <row r="15" spans="1:1" x14ac:dyDescent="0.35">
      <c r="A15" s="70" t="s">
        <v>45</v>
      </c>
    </row>
    <row r="16" spans="1:1" x14ac:dyDescent="0.35">
      <c r="A16" s="70" t="s">
        <v>109</v>
      </c>
    </row>
  </sheetData>
  <mergeCells count="1">
    <mergeCell ref="A1:A2"/>
  </mergeCells>
  <hyperlinks>
    <hyperlink ref="A13" location="'Fiscal support'!A1" display="Fiscal support"/>
    <hyperlink ref="A16" location="'SOE investment'!A1" display="SOE investment"/>
    <hyperlink ref="A14" location="'Public finance (domestic + EU)'!A1" display="Public finance (domestic and EU)"/>
    <hyperlink ref="A15" location="'Public finance (international)'!A1" display="Public finance (international)"/>
    <hyperlink ref="A12" location="'Summary table'!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93" zoomScaleNormal="93" workbookViewId="0">
      <selection activeCell="I27" sqref="I27"/>
    </sheetView>
  </sheetViews>
  <sheetFormatPr defaultRowHeight="13.5" x14ac:dyDescent="0.35"/>
  <cols>
    <col min="1" max="1" width="22.59765625" customWidth="1"/>
    <col min="2" max="2" width="8.69921875" customWidth="1"/>
    <col min="3" max="3" width="10" customWidth="1"/>
    <col min="4" max="4" width="11.19921875" customWidth="1"/>
    <col min="5" max="5" width="10.69921875" customWidth="1"/>
    <col min="6" max="6" width="9.69921875" customWidth="1"/>
    <col min="7" max="7" width="7.69921875" customWidth="1"/>
    <col min="8" max="8" width="10" customWidth="1"/>
    <col min="9" max="9" width="10.296875" customWidth="1"/>
    <col min="10" max="10" width="8.8984375" customWidth="1"/>
    <col min="11" max="11" width="7.69921875" customWidth="1"/>
    <col min="12" max="12" width="8.09765625" customWidth="1"/>
    <col min="13" max="13" width="20.69921875" customWidth="1"/>
  </cols>
  <sheetData>
    <row r="1" spans="1:23" ht="13.5" customHeight="1" x14ac:dyDescent="0.35">
      <c r="A1" s="88" t="s">
        <v>119</v>
      </c>
      <c r="B1" s="88"/>
      <c r="C1" s="88"/>
      <c r="D1" s="88"/>
      <c r="E1" s="88"/>
      <c r="F1" s="88"/>
      <c r="G1" s="88"/>
      <c r="H1" s="88"/>
      <c r="I1" s="88"/>
      <c r="J1" s="88"/>
      <c r="K1" s="88"/>
      <c r="L1" s="88"/>
      <c r="M1" s="88"/>
      <c r="N1" s="88"/>
      <c r="O1" s="88"/>
      <c r="P1" s="88"/>
      <c r="Q1" s="88"/>
      <c r="R1" s="88"/>
      <c r="S1" s="88"/>
      <c r="T1" s="88"/>
      <c r="U1" s="88"/>
      <c r="V1" s="88"/>
      <c r="W1" s="88"/>
    </row>
    <row r="2" spans="1:23" ht="13.5" customHeight="1" x14ac:dyDescent="0.35">
      <c r="A2" s="88"/>
      <c r="B2" s="88"/>
      <c r="C2" s="88"/>
      <c r="D2" s="88"/>
      <c r="E2" s="88"/>
      <c r="F2" s="88"/>
      <c r="G2" s="88"/>
      <c r="H2" s="88"/>
      <c r="I2" s="88"/>
      <c r="J2" s="88"/>
      <c r="K2" s="88"/>
      <c r="L2" s="88"/>
      <c r="M2" s="88"/>
      <c r="N2" s="88"/>
      <c r="O2" s="88"/>
      <c r="P2" s="88"/>
      <c r="Q2" s="88"/>
      <c r="R2" s="88"/>
      <c r="S2" s="88"/>
      <c r="T2" s="88"/>
      <c r="U2" s="88"/>
      <c r="V2" s="88"/>
      <c r="W2" s="88"/>
    </row>
    <row r="4" spans="1:23" ht="14" thickBot="1" x14ac:dyDescent="0.4">
      <c r="B4" s="75" t="s">
        <v>99</v>
      </c>
      <c r="C4" s="72"/>
      <c r="D4" s="72"/>
      <c r="E4" s="72"/>
      <c r="F4" s="72"/>
      <c r="G4" s="72"/>
      <c r="H4" s="72"/>
      <c r="I4" s="72"/>
      <c r="J4" s="72"/>
      <c r="K4" s="72"/>
      <c r="L4" s="72"/>
      <c r="M4" s="72"/>
      <c r="N4" s="75" t="s">
        <v>100</v>
      </c>
      <c r="O4" s="72"/>
      <c r="P4" s="72"/>
      <c r="Q4" s="72"/>
      <c r="R4" s="72"/>
    </row>
    <row r="5" spans="1:23" ht="14" thickBot="1" x14ac:dyDescent="0.4">
      <c r="A5" s="27"/>
      <c r="B5" s="92" t="s">
        <v>23</v>
      </c>
      <c r="C5" s="93"/>
      <c r="D5" s="93"/>
      <c r="E5" s="94"/>
      <c r="F5" s="89" t="s">
        <v>8</v>
      </c>
      <c r="G5" s="90"/>
      <c r="H5" s="90"/>
      <c r="I5" s="90"/>
      <c r="J5" s="91"/>
      <c r="K5" s="27"/>
      <c r="M5" s="27"/>
      <c r="N5" s="92" t="s">
        <v>23</v>
      </c>
      <c r="O5" s="93"/>
      <c r="P5" s="93"/>
      <c r="Q5" s="94"/>
      <c r="R5" s="89" t="s">
        <v>8</v>
      </c>
      <c r="S5" s="90"/>
      <c r="T5" s="90"/>
      <c r="U5" s="90"/>
      <c r="V5" s="91"/>
      <c r="W5" s="27"/>
    </row>
    <row r="6" spans="1:23" s="1" customFormat="1" ht="48" customHeight="1" thickBot="1" x14ac:dyDescent="0.4">
      <c r="A6" s="3" t="s">
        <v>113</v>
      </c>
      <c r="B6" s="4" t="s">
        <v>75</v>
      </c>
      <c r="C6" s="4" t="s">
        <v>27</v>
      </c>
      <c r="D6" s="4" t="s">
        <v>65</v>
      </c>
      <c r="E6" s="4" t="s">
        <v>34</v>
      </c>
      <c r="F6" s="4" t="s">
        <v>20</v>
      </c>
      <c r="G6" s="4" t="s">
        <v>66</v>
      </c>
      <c r="H6" s="5" t="s">
        <v>87</v>
      </c>
      <c r="I6" s="5" t="s">
        <v>21</v>
      </c>
      <c r="J6" s="5" t="s">
        <v>34</v>
      </c>
      <c r="K6" s="6" t="s">
        <v>73</v>
      </c>
      <c r="M6" s="42" t="s">
        <v>113</v>
      </c>
      <c r="N6" s="49" t="s">
        <v>75</v>
      </c>
      <c r="O6" s="40" t="s">
        <v>27</v>
      </c>
      <c r="P6" s="40" t="s">
        <v>65</v>
      </c>
      <c r="Q6" s="41" t="s">
        <v>34</v>
      </c>
      <c r="R6" s="37" t="s">
        <v>20</v>
      </c>
      <c r="S6" s="4" t="s">
        <v>66</v>
      </c>
      <c r="T6" s="5" t="s">
        <v>87</v>
      </c>
      <c r="U6" s="5" t="s">
        <v>21</v>
      </c>
      <c r="V6" s="5" t="s">
        <v>34</v>
      </c>
      <c r="W6" s="6" t="s">
        <v>73</v>
      </c>
    </row>
    <row r="7" spans="1:23" ht="48.5" x14ac:dyDescent="0.35">
      <c r="A7" s="7" t="s">
        <v>98</v>
      </c>
      <c r="B7" s="8">
        <v>86.596625576514938</v>
      </c>
      <c r="C7" s="9">
        <v>0.1</v>
      </c>
      <c r="D7" s="10">
        <v>122.2857143</v>
      </c>
      <c r="E7" s="10">
        <v>0</v>
      </c>
      <c r="F7" s="10" t="s">
        <v>26</v>
      </c>
      <c r="G7" s="10">
        <v>105.83918857608523</v>
      </c>
      <c r="H7" s="11">
        <v>11.097356554182012</v>
      </c>
      <c r="I7" s="28">
        <v>47.415305437168335</v>
      </c>
      <c r="J7" s="28">
        <v>0</v>
      </c>
      <c r="K7" s="85">
        <f>SUM(B7:J7)</f>
        <v>373.33419044395049</v>
      </c>
      <c r="M7" s="43" t="s">
        <v>91</v>
      </c>
      <c r="N7" s="50">
        <v>2341</v>
      </c>
      <c r="O7" s="38">
        <v>2.6</v>
      </c>
      <c r="P7" s="39">
        <v>1045</v>
      </c>
      <c r="Q7" s="51">
        <v>0</v>
      </c>
      <c r="R7" s="44" t="s">
        <v>26</v>
      </c>
      <c r="S7" s="10">
        <v>2861</v>
      </c>
      <c r="T7" s="11">
        <v>300</v>
      </c>
      <c r="U7" s="28">
        <v>1282</v>
      </c>
      <c r="V7" s="28">
        <v>0</v>
      </c>
      <c r="W7" s="85">
        <f>SUM(N7:V7)</f>
        <v>7831.6</v>
      </c>
    </row>
    <row r="8" spans="1:23" x14ac:dyDescent="0.35">
      <c r="A8" s="12" t="s">
        <v>63</v>
      </c>
      <c r="B8" s="13">
        <v>0</v>
      </c>
      <c r="C8" s="13">
        <f>SUM(C9:C10)</f>
        <v>0</v>
      </c>
      <c r="D8" s="14">
        <f>SUM(D9:D10)</f>
        <v>151.75529259349426</v>
      </c>
      <c r="E8" s="14">
        <v>0</v>
      </c>
      <c r="F8" s="14">
        <v>0</v>
      </c>
      <c r="G8" s="14">
        <v>0</v>
      </c>
      <c r="H8" s="14">
        <v>0</v>
      </c>
      <c r="I8" s="13">
        <v>0</v>
      </c>
      <c r="J8" s="13">
        <v>0</v>
      </c>
      <c r="K8" s="73">
        <f>SUM(B8:J8)</f>
        <v>151.75529259349426</v>
      </c>
      <c r="M8" s="12" t="s">
        <v>63</v>
      </c>
      <c r="N8" s="52">
        <v>0</v>
      </c>
      <c r="O8" s="13">
        <f>SUM(O9:O10)</f>
        <v>0</v>
      </c>
      <c r="P8" s="14">
        <f>SUM(P9:P10)</f>
        <v>4019</v>
      </c>
      <c r="Q8" s="53">
        <v>0</v>
      </c>
      <c r="R8" s="45">
        <v>0</v>
      </c>
      <c r="S8" s="14">
        <v>0</v>
      </c>
      <c r="T8" s="14">
        <v>0</v>
      </c>
      <c r="U8" s="13">
        <v>0</v>
      </c>
      <c r="V8" s="13">
        <v>0</v>
      </c>
      <c r="W8" s="73">
        <f>SUM(N8:V8)</f>
        <v>4019</v>
      </c>
    </row>
    <row r="9" spans="1:23" x14ac:dyDescent="0.35">
      <c r="A9" s="15" t="s">
        <v>74</v>
      </c>
      <c r="B9" s="16">
        <v>0</v>
      </c>
      <c r="C9" s="16">
        <v>0</v>
      </c>
      <c r="D9" s="17">
        <v>0</v>
      </c>
      <c r="E9" s="17">
        <v>0</v>
      </c>
      <c r="F9" s="17">
        <v>0</v>
      </c>
      <c r="G9" s="17">
        <v>0</v>
      </c>
      <c r="H9" s="17">
        <v>0</v>
      </c>
      <c r="I9" s="18">
        <v>0</v>
      </c>
      <c r="J9" s="19">
        <v>0</v>
      </c>
      <c r="K9" s="74">
        <f>SUM(B9:J9)</f>
        <v>0</v>
      </c>
      <c r="M9" s="15" t="s">
        <v>74</v>
      </c>
      <c r="N9" s="54">
        <v>0</v>
      </c>
      <c r="O9" s="16">
        <v>0</v>
      </c>
      <c r="P9" s="17">
        <v>0</v>
      </c>
      <c r="Q9" s="55">
        <v>0</v>
      </c>
      <c r="R9" s="46">
        <v>0</v>
      </c>
      <c r="S9" s="17">
        <v>0</v>
      </c>
      <c r="T9" s="17">
        <v>0</v>
      </c>
      <c r="U9" s="18">
        <v>0</v>
      </c>
      <c r="V9" s="19">
        <v>0</v>
      </c>
      <c r="W9" s="74">
        <f>SUM(N9:V9)</f>
        <v>0</v>
      </c>
    </row>
    <row r="10" spans="1:23" x14ac:dyDescent="0.35">
      <c r="A10" s="20" t="s">
        <v>64</v>
      </c>
      <c r="B10" s="21" t="s">
        <v>26</v>
      </c>
      <c r="C10" s="22">
        <v>0</v>
      </c>
      <c r="D10" s="21">
        <v>151.75529259349426</v>
      </c>
      <c r="E10" s="21">
        <v>0</v>
      </c>
      <c r="F10" s="23">
        <v>0</v>
      </c>
      <c r="G10" s="23">
        <v>0</v>
      </c>
      <c r="H10" s="23">
        <v>0</v>
      </c>
      <c r="I10" s="24">
        <v>0</v>
      </c>
      <c r="J10" s="29">
        <v>0</v>
      </c>
      <c r="K10" s="74">
        <f>SUM(B10:J10)</f>
        <v>151.75529259349426</v>
      </c>
      <c r="M10" s="20" t="s">
        <v>64</v>
      </c>
      <c r="N10" s="56" t="s">
        <v>26</v>
      </c>
      <c r="O10" s="22">
        <v>0</v>
      </c>
      <c r="P10" s="21">
        <v>4019</v>
      </c>
      <c r="Q10" s="57">
        <v>0</v>
      </c>
      <c r="R10" s="47">
        <v>0</v>
      </c>
      <c r="S10" s="23">
        <v>0</v>
      </c>
      <c r="T10" s="23">
        <v>0</v>
      </c>
      <c r="U10" s="24">
        <v>0</v>
      </c>
      <c r="V10" s="29">
        <v>0</v>
      </c>
      <c r="W10" s="74">
        <f>SUM(N10:V10)</f>
        <v>4019</v>
      </c>
    </row>
    <row r="11" spans="1:23" ht="25" thickBot="1" x14ac:dyDescent="0.4">
      <c r="A11" s="34" t="s">
        <v>92</v>
      </c>
      <c r="B11" s="25">
        <v>0</v>
      </c>
      <c r="C11" s="25">
        <v>0</v>
      </c>
      <c r="D11" s="26">
        <v>648.07745080777693</v>
      </c>
      <c r="E11" s="26">
        <v>0</v>
      </c>
      <c r="F11" s="26">
        <v>0</v>
      </c>
      <c r="G11" s="26">
        <v>0</v>
      </c>
      <c r="H11" s="26">
        <v>0</v>
      </c>
      <c r="I11" s="35">
        <v>0</v>
      </c>
      <c r="J11" s="36">
        <v>0</v>
      </c>
      <c r="K11" s="78">
        <f>SUM(B11:J11)</f>
        <v>648.07745080777693</v>
      </c>
      <c r="M11" s="34" t="s">
        <v>92</v>
      </c>
      <c r="N11" s="58">
        <v>0</v>
      </c>
      <c r="O11" s="25">
        <v>0</v>
      </c>
      <c r="P11" s="26">
        <v>32158</v>
      </c>
      <c r="Q11" s="59">
        <v>0</v>
      </c>
      <c r="R11" s="48">
        <v>0</v>
      </c>
      <c r="S11" s="26">
        <v>0</v>
      </c>
      <c r="T11" s="26">
        <v>0</v>
      </c>
      <c r="U11" s="35">
        <v>0</v>
      </c>
      <c r="V11" s="36">
        <v>0</v>
      </c>
      <c r="W11" s="78">
        <f>SUM(N11:V11)</f>
        <v>32158</v>
      </c>
    </row>
  </sheetData>
  <mergeCells count="5">
    <mergeCell ref="R5:V5"/>
    <mergeCell ref="F5:J5"/>
    <mergeCell ref="B5:E5"/>
    <mergeCell ref="N5:Q5"/>
    <mergeCell ref="A1:W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O7" sqref="O7"/>
    </sheetView>
  </sheetViews>
  <sheetFormatPr defaultRowHeight="13.5" x14ac:dyDescent="0.35"/>
  <cols>
    <col min="1" max="1" width="40.59765625" customWidth="1"/>
    <col min="2" max="2" width="19" customWidth="1"/>
    <col min="3" max="3" width="11.69921875" customWidth="1"/>
    <col min="5" max="5" width="12.3984375" customWidth="1"/>
    <col min="6" max="6" width="10.69921875" customWidth="1"/>
    <col min="7" max="7" width="16" customWidth="1"/>
    <col min="11" max="11" width="14" customWidth="1"/>
    <col min="12" max="12" width="15.09765625" customWidth="1"/>
    <col min="13" max="13" width="11" customWidth="1"/>
    <col min="14" max="14" width="32.69921875" customWidth="1"/>
    <col min="15" max="15" width="41.8984375" customWidth="1"/>
  </cols>
  <sheetData>
    <row r="1" spans="1:16" ht="13.5" customHeight="1" x14ac:dyDescent="0.35">
      <c r="A1" s="95" t="s">
        <v>118</v>
      </c>
      <c r="B1" s="95"/>
      <c r="C1" s="95"/>
      <c r="D1" s="95"/>
      <c r="E1" s="95"/>
      <c r="F1" s="95"/>
      <c r="G1" s="95"/>
      <c r="H1" s="95"/>
      <c r="I1" s="95"/>
      <c r="J1" s="95"/>
      <c r="K1" s="95"/>
      <c r="L1" s="95"/>
      <c r="M1" s="95"/>
      <c r="N1" s="95"/>
      <c r="O1" s="86"/>
      <c r="P1" s="86"/>
    </row>
    <row r="2" spans="1:16" ht="13.5" customHeight="1" x14ac:dyDescent="0.35">
      <c r="A2" s="95"/>
      <c r="B2" s="95"/>
      <c r="C2" s="95"/>
      <c r="D2" s="95"/>
      <c r="E2" s="95"/>
      <c r="F2" s="95"/>
      <c r="G2" s="95"/>
      <c r="H2" s="95"/>
      <c r="I2" s="95"/>
      <c r="J2" s="95"/>
      <c r="K2" s="95"/>
      <c r="L2" s="95"/>
      <c r="M2" s="95"/>
      <c r="N2" s="95"/>
      <c r="O2" s="86"/>
      <c r="P2" s="86"/>
    </row>
    <row r="3" spans="1:16" s="77" customFormat="1" ht="13.5" customHeight="1" x14ac:dyDescent="0.35">
      <c r="A3" s="86"/>
      <c r="B3" s="86"/>
      <c r="C3" s="86"/>
      <c r="D3" s="86"/>
      <c r="E3" s="86"/>
      <c r="F3" s="86"/>
      <c r="G3" s="86"/>
      <c r="H3" s="86"/>
      <c r="I3" s="86"/>
      <c r="J3" s="86"/>
      <c r="K3" s="86"/>
      <c r="L3" s="86"/>
      <c r="M3" s="86"/>
      <c r="N3" s="86"/>
      <c r="O3" s="86"/>
      <c r="P3" s="86"/>
    </row>
    <row r="4" spans="1:16" ht="52" x14ac:dyDescent="0.35">
      <c r="A4" s="32" t="s">
        <v>67</v>
      </c>
      <c r="B4" s="32" t="s">
        <v>68</v>
      </c>
      <c r="C4" s="32" t="s">
        <v>0</v>
      </c>
      <c r="D4" s="32" t="s">
        <v>1</v>
      </c>
      <c r="E4" s="32" t="s">
        <v>2</v>
      </c>
      <c r="F4" s="32" t="s">
        <v>80</v>
      </c>
      <c r="G4" s="32" t="s">
        <v>3</v>
      </c>
      <c r="H4" s="32" t="s">
        <v>81</v>
      </c>
      <c r="I4" s="32" t="s">
        <v>69</v>
      </c>
      <c r="J4" s="32" t="s">
        <v>70</v>
      </c>
      <c r="K4" s="32" t="s">
        <v>117</v>
      </c>
      <c r="L4" s="33" t="s">
        <v>83</v>
      </c>
      <c r="M4" s="32" t="s">
        <v>4</v>
      </c>
      <c r="N4" s="32" t="s">
        <v>5</v>
      </c>
      <c r="O4" s="98" t="s">
        <v>120</v>
      </c>
    </row>
    <row r="5" spans="1:16" ht="39" x14ac:dyDescent="0.35">
      <c r="A5" s="30" t="s">
        <v>28</v>
      </c>
      <c r="B5" s="60" t="s">
        <v>18</v>
      </c>
      <c r="C5" s="61" t="s">
        <v>6</v>
      </c>
      <c r="D5" s="61" t="s">
        <v>27</v>
      </c>
      <c r="E5" s="61" t="s">
        <v>23</v>
      </c>
      <c r="F5" s="61" t="s">
        <v>34</v>
      </c>
      <c r="G5" s="61"/>
      <c r="H5" s="62">
        <v>2.605</v>
      </c>
      <c r="I5" s="62" t="s">
        <v>26</v>
      </c>
      <c r="J5" s="62" t="s">
        <v>26</v>
      </c>
      <c r="K5" s="63">
        <f>H5</f>
        <v>2.605</v>
      </c>
      <c r="L5" s="63">
        <f>K5*(1/27.533484)</f>
        <v>9.4612073067106214E-2</v>
      </c>
      <c r="M5" s="64" t="s">
        <v>30</v>
      </c>
      <c r="N5" s="65" t="s">
        <v>48</v>
      </c>
    </row>
    <row r="6" spans="1:16" ht="26" x14ac:dyDescent="0.35">
      <c r="A6" s="30" t="s">
        <v>29</v>
      </c>
      <c r="B6" s="60" t="s">
        <v>18</v>
      </c>
      <c r="C6" s="61" t="s">
        <v>6</v>
      </c>
      <c r="D6" s="61" t="s">
        <v>7</v>
      </c>
      <c r="E6" s="61" t="s">
        <v>23</v>
      </c>
      <c r="F6" s="61" t="s">
        <v>34</v>
      </c>
      <c r="G6" s="61"/>
      <c r="H6" s="62">
        <v>0</v>
      </c>
      <c r="I6" s="62" t="s">
        <v>26</v>
      </c>
      <c r="J6" s="62" t="s">
        <v>26</v>
      </c>
      <c r="K6" s="63">
        <f>H6</f>
        <v>0</v>
      </c>
      <c r="L6" s="63">
        <v>0</v>
      </c>
      <c r="M6" s="64" t="s">
        <v>30</v>
      </c>
      <c r="N6" s="32"/>
    </row>
    <row r="7" spans="1:16" ht="26" x14ac:dyDescent="0.35">
      <c r="A7" s="30" t="s">
        <v>33</v>
      </c>
      <c r="B7" s="60" t="s">
        <v>18</v>
      </c>
      <c r="C7" s="61" t="s">
        <v>6</v>
      </c>
      <c r="D7" s="61" t="s">
        <v>7</v>
      </c>
      <c r="E7" s="61" t="s">
        <v>23</v>
      </c>
      <c r="F7" s="61" t="s">
        <v>34</v>
      </c>
      <c r="G7" s="61"/>
      <c r="H7" s="62">
        <v>6.5220000000000002</v>
      </c>
      <c r="I7" s="62" t="s">
        <v>26</v>
      </c>
      <c r="J7" s="62" t="s">
        <v>26</v>
      </c>
      <c r="K7" s="63">
        <f>H7</f>
        <v>6.5220000000000002</v>
      </c>
      <c r="L7" s="63">
        <f>K7*(1/27.533484)</f>
        <v>0.23687521709929626</v>
      </c>
      <c r="M7" s="64" t="s">
        <v>30</v>
      </c>
      <c r="N7" s="32"/>
    </row>
    <row r="8" spans="1:16" ht="40.5" x14ac:dyDescent="0.35">
      <c r="A8" s="31" t="s">
        <v>17</v>
      </c>
      <c r="B8" s="60" t="s">
        <v>18</v>
      </c>
      <c r="C8" s="61" t="s">
        <v>11</v>
      </c>
      <c r="D8" s="61" t="s">
        <v>19</v>
      </c>
      <c r="E8" s="61" t="s">
        <v>8</v>
      </c>
      <c r="F8" s="61" t="s">
        <v>20</v>
      </c>
      <c r="G8" s="61"/>
      <c r="H8" s="63" t="s">
        <v>26</v>
      </c>
      <c r="I8" s="66" t="s">
        <v>26</v>
      </c>
      <c r="J8" s="66" t="s">
        <v>26</v>
      </c>
      <c r="K8" s="66" t="s">
        <v>26</v>
      </c>
      <c r="L8" s="66" t="s">
        <v>26</v>
      </c>
      <c r="M8" s="67" t="s">
        <v>79</v>
      </c>
      <c r="N8" s="65"/>
    </row>
    <row r="9" spans="1:16" ht="65" x14ac:dyDescent="0.35">
      <c r="A9" s="2" t="s">
        <v>22</v>
      </c>
      <c r="B9" s="60" t="s">
        <v>18</v>
      </c>
      <c r="C9" s="61" t="s">
        <v>6</v>
      </c>
      <c r="D9" s="61" t="s">
        <v>7</v>
      </c>
      <c r="E9" s="61" t="s">
        <v>8</v>
      </c>
      <c r="F9" s="61" t="s">
        <v>87</v>
      </c>
      <c r="G9" s="65"/>
      <c r="H9" s="66" t="s">
        <v>26</v>
      </c>
      <c r="I9" s="66" t="s">
        <v>26</v>
      </c>
      <c r="J9" s="63">
        <v>300</v>
      </c>
      <c r="K9" s="63">
        <f t="shared" ref="K9:K16" si="0">AVERAGE(H9:J9)</f>
        <v>300</v>
      </c>
      <c r="L9" s="63">
        <f t="shared" ref="L9:L16" si="1">K9*(1/27.033465)</f>
        <v>11.097356554182012</v>
      </c>
      <c r="M9" s="67" t="s">
        <v>31</v>
      </c>
      <c r="N9" s="61" t="s">
        <v>94</v>
      </c>
    </row>
    <row r="10" spans="1:16" ht="169" x14ac:dyDescent="0.35">
      <c r="A10" s="31" t="s">
        <v>13</v>
      </c>
      <c r="B10" s="65" t="s">
        <v>9</v>
      </c>
      <c r="C10" s="65" t="s">
        <v>11</v>
      </c>
      <c r="D10" s="65" t="s">
        <v>12</v>
      </c>
      <c r="E10" s="65" t="s">
        <v>8</v>
      </c>
      <c r="F10" s="65" t="s">
        <v>66</v>
      </c>
      <c r="G10" s="65"/>
      <c r="H10" s="66">
        <v>1448.6</v>
      </c>
      <c r="I10" s="66" t="s">
        <v>26</v>
      </c>
      <c r="J10" s="63" t="s">
        <v>26</v>
      </c>
      <c r="K10" s="63">
        <f t="shared" si="0"/>
        <v>1448.6</v>
      </c>
      <c r="L10" s="63">
        <f t="shared" si="1"/>
        <v>53.585435681293532</v>
      </c>
      <c r="M10" s="67" t="s">
        <v>86</v>
      </c>
      <c r="N10" s="61" t="s">
        <v>101</v>
      </c>
    </row>
    <row r="11" spans="1:16" ht="156" x14ac:dyDescent="0.35">
      <c r="A11" s="31" t="s">
        <v>10</v>
      </c>
      <c r="B11" s="65" t="s">
        <v>9</v>
      </c>
      <c r="C11" s="65" t="s">
        <v>11</v>
      </c>
      <c r="D11" s="65" t="s">
        <v>19</v>
      </c>
      <c r="E11" s="65" t="s">
        <v>8</v>
      </c>
      <c r="F11" s="65" t="s">
        <v>21</v>
      </c>
      <c r="G11" s="65"/>
      <c r="H11" s="66">
        <v>1281.8</v>
      </c>
      <c r="I11" s="66" t="s">
        <v>26</v>
      </c>
      <c r="J11" s="66" t="s">
        <v>26</v>
      </c>
      <c r="K11" s="63">
        <f t="shared" si="0"/>
        <v>1281.8</v>
      </c>
      <c r="L11" s="63">
        <f t="shared" si="1"/>
        <v>47.415305437168335</v>
      </c>
      <c r="M11" s="67" t="s">
        <v>86</v>
      </c>
      <c r="N11" s="65"/>
    </row>
    <row r="12" spans="1:16" ht="130" x14ac:dyDescent="0.35">
      <c r="A12" s="31" t="s">
        <v>14</v>
      </c>
      <c r="B12" s="65" t="s">
        <v>9</v>
      </c>
      <c r="C12" s="65" t="s">
        <v>11</v>
      </c>
      <c r="D12" s="65" t="s">
        <v>7</v>
      </c>
      <c r="E12" s="65" t="s">
        <v>8</v>
      </c>
      <c r="F12" s="65" t="s">
        <v>66</v>
      </c>
      <c r="G12" s="65"/>
      <c r="H12" s="66">
        <v>878.3</v>
      </c>
      <c r="I12" s="66" t="s">
        <v>26</v>
      </c>
      <c r="J12" s="66" t="s">
        <v>26</v>
      </c>
      <c r="K12" s="63">
        <f t="shared" si="0"/>
        <v>878.3</v>
      </c>
      <c r="L12" s="63">
        <f t="shared" si="1"/>
        <v>32.489360871793536</v>
      </c>
      <c r="M12" s="67" t="s">
        <v>86</v>
      </c>
      <c r="N12" s="61" t="s">
        <v>101</v>
      </c>
    </row>
    <row r="13" spans="1:16" ht="52" x14ac:dyDescent="0.35">
      <c r="A13" s="31" t="s">
        <v>16</v>
      </c>
      <c r="B13" s="65" t="s">
        <v>15</v>
      </c>
      <c r="C13" s="65" t="s">
        <v>11</v>
      </c>
      <c r="D13" s="65" t="s">
        <v>19</v>
      </c>
      <c r="E13" s="65" t="s">
        <v>8</v>
      </c>
      <c r="F13" s="65" t="s">
        <v>66</v>
      </c>
      <c r="G13" s="65"/>
      <c r="H13" s="66">
        <v>534.29999999999995</v>
      </c>
      <c r="I13" s="66" t="s">
        <v>26</v>
      </c>
      <c r="J13" s="66" t="s">
        <v>26</v>
      </c>
      <c r="K13" s="63">
        <f t="shared" si="0"/>
        <v>534.29999999999995</v>
      </c>
      <c r="L13" s="63">
        <f t="shared" si="1"/>
        <v>19.764392022998159</v>
      </c>
      <c r="M13" s="67" t="s">
        <v>86</v>
      </c>
      <c r="N13" s="32"/>
    </row>
    <row r="14" spans="1:16" ht="104" x14ac:dyDescent="0.35">
      <c r="A14" s="31" t="s">
        <v>60</v>
      </c>
      <c r="B14" s="60" t="s">
        <v>18</v>
      </c>
      <c r="C14" s="65" t="s">
        <v>6</v>
      </c>
      <c r="D14" s="65" t="s">
        <v>7</v>
      </c>
      <c r="E14" s="65" t="s">
        <v>23</v>
      </c>
      <c r="F14" s="65" t="s">
        <v>43</v>
      </c>
      <c r="G14" s="65"/>
      <c r="H14" s="62">
        <v>14.925000750000001</v>
      </c>
      <c r="I14" s="66" t="s">
        <v>26</v>
      </c>
      <c r="J14" s="66" t="s">
        <v>26</v>
      </c>
      <c r="K14" s="66">
        <f t="shared" si="0"/>
        <v>14.925000750000001</v>
      </c>
      <c r="L14" s="66">
        <f t="shared" si="1"/>
        <v>0.55209351631394643</v>
      </c>
      <c r="M14" s="67" t="s">
        <v>86</v>
      </c>
      <c r="N14" s="65"/>
    </row>
    <row r="15" spans="1:16" ht="39" x14ac:dyDescent="0.35">
      <c r="A15" s="30" t="s">
        <v>61</v>
      </c>
      <c r="B15" s="60" t="s">
        <v>18</v>
      </c>
      <c r="C15" s="65" t="s">
        <v>6</v>
      </c>
      <c r="D15" s="65" t="s">
        <v>7</v>
      </c>
      <c r="E15" s="65" t="s">
        <v>23</v>
      </c>
      <c r="F15" s="65" t="s">
        <v>43</v>
      </c>
      <c r="G15" s="65"/>
      <c r="H15" s="66">
        <v>161.44201000000001</v>
      </c>
      <c r="I15" s="66" t="s">
        <v>26</v>
      </c>
      <c r="J15" s="66" t="s">
        <v>26</v>
      </c>
      <c r="K15" s="66">
        <f t="shared" si="0"/>
        <v>161.44201000000001</v>
      </c>
      <c r="L15" s="66">
        <f t="shared" si="1"/>
        <v>5.971931825979393</v>
      </c>
      <c r="M15" s="67" t="s">
        <v>86</v>
      </c>
      <c r="N15" s="65"/>
    </row>
    <row r="16" spans="1:16" ht="27" x14ac:dyDescent="0.35">
      <c r="A16" s="30" t="s">
        <v>24</v>
      </c>
      <c r="B16" s="60" t="s">
        <v>18</v>
      </c>
      <c r="C16" s="65" t="s">
        <v>6</v>
      </c>
      <c r="D16" s="65" t="s">
        <v>7</v>
      </c>
      <c r="E16" s="65" t="s">
        <v>23</v>
      </c>
      <c r="F16" s="65" t="s">
        <v>43</v>
      </c>
      <c r="G16" s="65"/>
      <c r="H16" s="66">
        <v>1563.5000480000001</v>
      </c>
      <c r="I16" s="66" t="s">
        <v>26</v>
      </c>
      <c r="J16" s="66" t="s">
        <v>26</v>
      </c>
      <c r="K16" s="66">
        <f t="shared" si="0"/>
        <v>1563.5000480000001</v>
      </c>
      <c r="L16" s="66">
        <f t="shared" si="1"/>
        <v>57.8357250171223</v>
      </c>
      <c r="M16" s="67" t="s">
        <v>86</v>
      </c>
      <c r="N16" s="65"/>
    </row>
    <row r="17" spans="1:14" ht="27" x14ac:dyDescent="0.35">
      <c r="A17" s="30" t="s">
        <v>25</v>
      </c>
      <c r="B17" s="60" t="s">
        <v>18</v>
      </c>
      <c r="C17" s="65" t="s">
        <v>6</v>
      </c>
      <c r="D17" s="65" t="s">
        <v>7</v>
      </c>
      <c r="E17" s="65" t="s">
        <v>23</v>
      </c>
      <c r="F17" s="65" t="s">
        <v>43</v>
      </c>
      <c r="G17" s="65"/>
      <c r="H17" s="66" t="s">
        <v>26</v>
      </c>
      <c r="I17" s="66" t="s">
        <v>26</v>
      </c>
      <c r="J17" s="66" t="s">
        <v>26</v>
      </c>
      <c r="K17" s="66" t="s">
        <v>26</v>
      </c>
      <c r="L17" s="66" t="s">
        <v>26</v>
      </c>
      <c r="M17" s="67" t="s">
        <v>86</v>
      </c>
      <c r="N17" s="65"/>
    </row>
    <row r="18" spans="1:14" ht="91" x14ac:dyDescent="0.35">
      <c r="A18" s="30" t="s">
        <v>40</v>
      </c>
      <c r="B18" s="65" t="s">
        <v>18</v>
      </c>
      <c r="C18" s="65" t="s">
        <v>6</v>
      </c>
      <c r="D18" s="65" t="s">
        <v>7</v>
      </c>
      <c r="E18" s="65" t="s">
        <v>23</v>
      </c>
      <c r="F18" s="65" t="s">
        <v>43</v>
      </c>
      <c r="G18" s="65"/>
      <c r="H18" s="66">
        <v>0</v>
      </c>
      <c r="I18" s="66">
        <v>0</v>
      </c>
      <c r="J18" s="68">
        <f>22*27.033465</f>
        <v>594.73622999999998</v>
      </c>
      <c r="K18" s="66">
        <f>J18</f>
        <v>594.73622999999998</v>
      </c>
      <c r="L18" s="66">
        <f>K18*(1/27.033465)</f>
        <v>22</v>
      </c>
      <c r="M18" s="67" t="s">
        <v>32</v>
      </c>
      <c r="N18" s="65"/>
    </row>
    <row r="19" spans="1:14" ht="52" x14ac:dyDescent="0.35">
      <c r="A19" s="30" t="s">
        <v>35</v>
      </c>
      <c r="B19" s="65" t="s">
        <v>18</v>
      </c>
      <c r="C19" s="65" t="s">
        <v>6</v>
      </c>
      <c r="D19" s="65" t="s">
        <v>97</v>
      </c>
      <c r="E19" s="65" t="s">
        <v>23</v>
      </c>
      <c r="F19" s="65" t="s">
        <v>43</v>
      </c>
      <c r="G19" s="65"/>
      <c r="H19" s="66">
        <v>0</v>
      </c>
      <c r="I19" s="66" t="s">
        <v>26</v>
      </c>
      <c r="J19" s="66" t="s">
        <v>26</v>
      </c>
      <c r="K19" s="66" t="s">
        <v>26</v>
      </c>
      <c r="L19" s="66">
        <f>420/5</f>
        <v>84</v>
      </c>
      <c r="M19" s="67" t="s">
        <v>36</v>
      </c>
      <c r="N19" s="65"/>
    </row>
    <row r="20" spans="1:14" ht="39" x14ac:dyDescent="0.35">
      <c r="A20" s="30" t="s">
        <v>93</v>
      </c>
      <c r="B20" s="65" t="s">
        <v>18</v>
      </c>
      <c r="C20" s="65" t="s">
        <v>6</v>
      </c>
      <c r="D20" s="65" t="s">
        <v>72</v>
      </c>
      <c r="E20" s="65" t="s">
        <v>23</v>
      </c>
      <c r="F20" s="65" t="s">
        <v>43</v>
      </c>
      <c r="G20" s="65"/>
      <c r="H20" s="66" t="s">
        <v>26</v>
      </c>
      <c r="I20" s="63" t="s">
        <v>26</v>
      </c>
      <c r="J20" s="63" t="s">
        <v>26</v>
      </c>
      <c r="K20" s="66">
        <f>L20*27.2827183</f>
        <v>1044.5383581611818</v>
      </c>
      <c r="L20" s="66">
        <v>38.285714300000002</v>
      </c>
      <c r="M20" s="67" t="s">
        <v>96</v>
      </c>
      <c r="N20" s="65" t="s">
        <v>95</v>
      </c>
    </row>
    <row r="21" spans="1:14" ht="52" x14ac:dyDescent="0.35">
      <c r="A21" s="30" t="s">
        <v>84</v>
      </c>
      <c r="B21" s="65" t="s">
        <v>18</v>
      </c>
      <c r="C21" s="65" t="s">
        <v>71</v>
      </c>
      <c r="D21" s="65" t="s">
        <v>34</v>
      </c>
      <c r="E21" s="65" t="s">
        <v>8</v>
      </c>
      <c r="F21" s="61" t="s">
        <v>66</v>
      </c>
      <c r="G21" s="61"/>
      <c r="H21" s="63" t="s">
        <v>26</v>
      </c>
      <c r="I21" s="63" t="s">
        <v>26</v>
      </c>
      <c r="J21" s="63" t="s">
        <v>26</v>
      </c>
      <c r="K21" s="63" t="s">
        <v>26</v>
      </c>
      <c r="L21" s="63" t="s">
        <v>26</v>
      </c>
      <c r="M21" s="67" t="s">
        <v>77</v>
      </c>
      <c r="N21" s="65"/>
    </row>
  </sheetData>
  <autoFilter ref="A4:N21"/>
  <mergeCells count="1">
    <mergeCell ref="A1:N2"/>
  </mergeCells>
  <hyperlinks>
    <hyperlink ref="M21" r:id="rId1"/>
    <hyperlink ref="M10" r:id="rId2" display="OECD 2015"/>
    <hyperlink ref="M19" r:id="rId3"/>
    <hyperlink ref="M18" r:id="rId4"/>
    <hyperlink ref="M6" r:id="rId5"/>
    <hyperlink ref="M7" r:id="rId6"/>
    <hyperlink ref="M9" r:id="rId7"/>
    <hyperlink ref="M8" r:id="rId8" display="EEA 2016: Transport fuel prices and taxes"/>
    <hyperlink ref="M5" r:id="rId9"/>
    <hyperlink ref="M11" r:id="rId10" display="OECD 2015"/>
    <hyperlink ref="M12" r:id="rId11" display="OECD 2015"/>
    <hyperlink ref="M13" r:id="rId12" display="OECD 2015"/>
    <hyperlink ref="M14" r:id="rId13" display="OECD 2015"/>
    <hyperlink ref="M15" r:id="rId14" display="OECD 2015"/>
    <hyperlink ref="M16" r:id="rId15" display="OECD 2015"/>
    <hyperlink ref="M17" r:id="rId16" display="OECD 2015"/>
    <hyperlink ref="M20" r:id="rId17"/>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E9" sqref="E9"/>
    </sheetView>
  </sheetViews>
  <sheetFormatPr defaultRowHeight="13.5" x14ac:dyDescent="0.35"/>
  <cols>
    <col min="9" max="9" width="11.69921875" customWidth="1"/>
    <col min="10" max="10" width="16.796875" customWidth="1"/>
  </cols>
  <sheetData>
    <row r="1" spans="1:10" x14ac:dyDescent="0.35">
      <c r="A1" s="96" t="s">
        <v>114</v>
      </c>
      <c r="B1" s="96"/>
      <c r="C1" s="96"/>
      <c r="D1" s="96"/>
      <c r="E1" s="96"/>
      <c r="F1" s="96"/>
      <c r="G1" s="96"/>
      <c r="H1" s="96"/>
      <c r="I1" s="96"/>
      <c r="J1" s="96"/>
    </row>
    <row r="2" spans="1:10" x14ac:dyDescent="0.35">
      <c r="A2" s="96"/>
      <c r="B2" s="96"/>
      <c r="C2" s="96"/>
      <c r="D2" s="96"/>
      <c r="E2" s="96"/>
      <c r="F2" s="96"/>
      <c r="G2" s="96"/>
      <c r="H2" s="96"/>
      <c r="I2" s="96"/>
      <c r="J2" s="96"/>
    </row>
    <row r="4" spans="1:10" x14ac:dyDescent="0.35">
      <c r="B4" s="87" t="s">
        <v>115</v>
      </c>
    </row>
  </sheetData>
  <mergeCells count="1">
    <mergeCell ref="A1: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workbookViewId="0">
      <selection activeCell="O6" sqref="O6"/>
    </sheetView>
  </sheetViews>
  <sheetFormatPr defaultRowHeight="13.5" x14ac:dyDescent="0.35"/>
  <cols>
    <col min="1" max="1" width="32.8984375" customWidth="1"/>
    <col min="2" max="2" width="23.09765625" customWidth="1"/>
    <col min="4" max="4" width="12.5" customWidth="1"/>
    <col min="5" max="5" width="10.19921875" customWidth="1"/>
  </cols>
  <sheetData>
    <row r="1" spans="1:14" ht="13.5" customHeight="1" x14ac:dyDescent="0.35">
      <c r="A1" s="96" t="s">
        <v>121</v>
      </c>
      <c r="B1" s="96"/>
      <c r="C1" s="96"/>
      <c r="D1" s="96"/>
      <c r="E1" s="96"/>
      <c r="F1" s="96"/>
      <c r="G1" s="96"/>
      <c r="H1" s="96"/>
      <c r="I1" s="96"/>
      <c r="J1" s="96"/>
      <c r="K1" s="96"/>
      <c r="L1" s="96"/>
      <c r="M1" s="96"/>
      <c r="N1" s="71"/>
    </row>
    <row r="2" spans="1:14" ht="13.5" customHeight="1" x14ac:dyDescent="0.35">
      <c r="A2" s="96"/>
      <c r="B2" s="96"/>
      <c r="C2" s="96"/>
      <c r="D2" s="96"/>
      <c r="E2" s="96"/>
      <c r="F2" s="96"/>
      <c r="G2" s="96"/>
      <c r="H2" s="96"/>
      <c r="I2" s="96"/>
      <c r="J2" s="96"/>
      <c r="K2" s="96"/>
      <c r="L2" s="96"/>
      <c r="M2" s="96"/>
      <c r="N2" s="71"/>
    </row>
    <row r="3" spans="1:14" s="77" customFormat="1" ht="13.5" customHeight="1" x14ac:dyDescent="0.35">
      <c r="A3" s="71"/>
      <c r="B3" s="71"/>
      <c r="C3" s="71"/>
      <c r="D3" s="71"/>
      <c r="E3" s="71"/>
      <c r="F3" s="71"/>
      <c r="G3" s="71"/>
      <c r="H3" s="71"/>
      <c r="I3" s="71"/>
      <c r="J3" s="71"/>
      <c r="K3" s="71"/>
      <c r="L3" s="71"/>
      <c r="M3" s="71"/>
      <c r="N3" s="71"/>
    </row>
    <row r="4" spans="1:14" ht="78" x14ac:dyDescent="0.35">
      <c r="A4" s="32" t="s">
        <v>67</v>
      </c>
      <c r="B4" s="32" t="s">
        <v>68</v>
      </c>
      <c r="C4" s="32" t="s">
        <v>0</v>
      </c>
      <c r="D4" s="32" t="s">
        <v>1</v>
      </c>
      <c r="E4" s="32" t="s">
        <v>2</v>
      </c>
      <c r="F4" s="32" t="s">
        <v>80</v>
      </c>
      <c r="G4" s="32" t="s">
        <v>3</v>
      </c>
      <c r="H4" s="32" t="s">
        <v>81</v>
      </c>
      <c r="I4" s="32" t="s">
        <v>69</v>
      </c>
      <c r="J4" s="32" t="s">
        <v>70</v>
      </c>
      <c r="K4" s="32" t="s">
        <v>82</v>
      </c>
      <c r="L4" s="33" t="s">
        <v>83</v>
      </c>
      <c r="M4" s="32" t="s">
        <v>4</v>
      </c>
    </row>
    <row r="5" spans="1:14" ht="78" x14ac:dyDescent="0.35">
      <c r="A5" s="31" t="s">
        <v>41</v>
      </c>
      <c r="B5" s="65" t="s">
        <v>42</v>
      </c>
      <c r="C5" s="65" t="s">
        <v>45</v>
      </c>
      <c r="D5" s="65" t="s">
        <v>72</v>
      </c>
      <c r="E5" s="65" t="s">
        <v>23</v>
      </c>
      <c r="F5" s="65" t="s">
        <v>44</v>
      </c>
      <c r="G5" s="65" t="s">
        <v>57</v>
      </c>
      <c r="H5" s="66">
        <v>0</v>
      </c>
      <c r="I5" s="66">
        <v>0</v>
      </c>
      <c r="J5" s="66">
        <v>12000</v>
      </c>
      <c r="K5" s="66">
        <f>J5/3</f>
        <v>4000</v>
      </c>
      <c r="L5" s="66">
        <f>K5*(1/27.533484)</f>
        <v>145.27765538135313</v>
      </c>
      <c r="M5" s="67" t="s">
        <v>49</v>
      </c>
    </row>
    <row r="6" spans="1:14" ht="65" x14ac:dyDescent="0.35">
      <c r="A6" s="31" t="s">
        <v>50</v>
      </c>
      <c r="B6" s="65" t="s">
        <v>39</v>
      </c>
      <c r="C6" s="65" t="s">
        <v>45</v>
      </c>
      <c r="D6" s="65" t="s">
        <v>97</v>
      </c>
      <c r="E6" s="65" t="s">
        <v>23</v>
      </c>
      <c r="F6" s="65" t="s">
        <v>44</v>
      </c>
      <c r="G6" s="65" t="s">
        <v>56</v>
      </c>
      <c r="H6" s="66" t="s">
        <v>26</v>
      </c>
      <c r="I6" s="66" t="s">
        <v>26</v>
      </c>
      <c r="J6" s="66" t="s">
        <v>26</v>
      </c>
      <c r="K6" s="66" t="s">
        <v>26</v>
      </c>
      <c r="L6" s="66" t="s">
        <v>26</v>
      </c>
      <c r="M6" s="67" t="s">
        <v>52</v>
      </c>
    </row>
    <row r="7" spans="1:14" ht="65" x14ac:dyDescent="0.35">
      <c r="A7" s="31" t="s">
        <v>55</v>
      </c>
      <c r="B7" s="65" t="s">
        <v>39</v>
      </c>
      <c r="C7" s="65" t="s">
        <v>45</v>
      </c>
      <c r="D7" s="65" t="s">
        <v>78</v>
      </c>
      <c r="E7" s="65" t="s">
        <v>23</v>
      </c>
      <c r="F7" s="65" t="s">
        <v>44</v>
      </c>
      <c r="G7" s="65" t="s">
        <v>58</v>
      </c>
      <c r="H7" s="66" t="s">
        <v>26</v>
      </c>
      <c r="I7" s="66" t="s">
        <v>26</v>
      </c>
      <c r="J7" s="66" t="s">
        <v>26</v>
      </c>
      <c r="K7" s="66" t="s">
        <v>26</v>
      </c>
      <c r="L7" s="66" t="s">
        <v>26</v>
      </c>
      <c r="M7" s="67" t="s">
        <v>53</v>
      </c>
    </row>
    <row r="8" spans="1:14" ht="54" x14ac:dyDescent="0.35">
      <c r="A8" s="69" t="s">
        <v>46</v>
      </c>
      <c r="B8" s="65" t="s">
        <v>39</v>
      </c>
      <c r="C8" s="65" t="s">
        <v>45</v>
      </c>
      <c r="D8" s="65" t="s">
        <v>78</v>
      </c>
      <c r="E8" s="65" t="s">
        <v>23</v>
      </c>
      <c r="F8" s="65" t="s">
        <v>44</v>
      </c>
      <c r="G8" s="65" t="s">
        <v>59</v>
      </c>
      <c r="H8" s="66">
        <v>0</v>
      </c>
      <c r="I8" s="66">
        <v>0</v>
      </c>
      <c r="J8" s="66">
        <v>475</v>
      </c>
      <c r="K8" s="66">
        <f>J8*(1/24.443069)</f>
        <v>19.432911636423395</v>
      </c>
      <c r="L8" s="66">
        <f>K8/3</f>
        <v>6.4776372121411319</v>
      </c>
      <c r="M8" s="67" t="s">
        <v>52</v>
      </c>
    </row>
  </sheetData>
  <autoFilter ref="A4:M8"/>
  <mergeCells count="1">
    <mergeCell ref="A1:M2"/>
  </mergeCells>
  <hyperlinks>
    <hyperlink ref="M5" r:id="rId1"/>
    <hyperlink ref="M8" r:id="rId2"/>
    <hyperlink ref="M6" r:id="rId3"/>
    <hyperlink ref="M7"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K4" sqref="K4"/>
    </sheetView>
  </sheetViews>
  <sheetFormatPr defaultRowHeight="13.5" x14ac:dyDescent="0.35"/>
  <cols>
    <col min="1" max="1" width="19.69921875" customWidth="1"/>
    <col min="2" max="2" width="17.796875" customWidth="1"/>
    <col min="3" max="3" width="12.3984375" customWidth="1"/>
    <col min="5" max="5" width="11.796875" customWidth="1"/>
    <col min="7" max="7" width="15.69921875" customWidth="1"/>
    <col min="11" max="11" width="14.69921875" customWidth="1"/>
    <col min="12" max="12" width="14.19921875" customWidth="1"/>
    <col min="14" max="14" width="27.5" customWidth="1"/>
  </cols>
  <sheetData>
    <row r="1" spans="1:16" ht="13.5" customHeight="1" x14ac:dyDescent="0.35">
      <c r="A1" s="97" t="s">
        <v>116</v>
      </c>
      <c r="B1" s="97"/>
      <c r="C1" s="97"/>
      <c r="D1" s="97"/>
      <c r="E1" s="97"/>
      <c r="F1" s="97"/>
      <c r="G1" s="97"/>
      <c r="H1" s="97"/>
      <c r="I1" s="97"/>
      <c r="J1" s="97"/>
      <c r="K1" s="97"/>
      <c r="L1" s="97"/>
      <c r="M1" s="97"/>
      <c r="N1" s="97"/>
      <c r="O1" s="76"/>
      <c r="P1" s="76"/>
    </row>
    <row r="2" spans="1:16" ht="13.5" customHeight="1" x14ac:dyDescent="0.35">
      <c r="A2" s="97"/>
      <c r="B2" s="97"/>
      <c r="C2" s="97"/>
      <c r="D2" s="97"/>
      <c r="E2" s="97"/>
      <c r="F2" s="97"/>
      <c r="G2" s="97"/>
      <c r="H2" s="97"/>
      <c r="I2" s="97"/>
      <c r="J2" s="97"/>
      <c r="K2" s="97"/>
      <c r="L2" s="97"/>
      <c r="M2" s="97"/>
      <c r="N2" s="97"/>
      <c r="O2" s="76"/>
      <c r="P2" s="76"/>
    </row>
    <row r="3" spans="1:16" s="77" customFormat="1" ht="13.5" customHeight="1" x14ac:dyDescent="0.35">
      <c r="A3" s="76"/>
      <c r="B3" s="76"/>
      <c r="C3" s="76"/>
      <c r="D3" s="76"/>
      <c r="E3" s="76"/>
      <c r="F3" s="76"/>
      <c r="G3" s="76"/>
      <c r="H3" s="76"/>
      <c r="I3" s="76"/>
      <c r="J3" s="76"/>
      <c r="K3" s="76"/>
      <c r="L3" s="76"/>
      <c r="M3" s="76"/>
      <c r="N3" s="76"/>
      <c r="O3" s="76"/>
      <c r="P3" s="76"/>
    </row>
    <row r="4" spans="1:16" ht="52" x14ac:dyDescent="0.35">
      <c r="A4" s="32" t="s">
        <v>67</v>
      </c>
      <c r="B4" s="32" t="s">
        <v>68</v>
      </c>
      <c r="C4" s="32" t="s">
        <v>0</v>
      </c>
      <c r="D4" s="32" t="s">
        <v>1</v>
      </c>
      <c r="E4" s="32" t="s">
        <v>2</v>
      </c>
      <c r="F4" s="32" t="s">
        <v>80</v>
      </c>
      <c r="G4" s="32" t="s">
        <v>3</v>
      </c>
      <c r="H4" s="32" t="s">
        <v>81</v>
      </c>
      <c r="I4" s="32" t="s">
        <v>69</v>
      </c>
      <c r="J4" s="32" t="s">
        <v>70</v>
      </c>
      <c r="K4" s="32" t="s">
        <v>82</v>
      </c>
      <c r="L4" s="33" t="s">
        <v>83</v>
      </c>
      <c r="M4" s="32" t="s">
        <v>4</v>
      </c>
      <c r="N4" s="32" t="s">
        <v>5</v>
      </c>
    </row>
    <row r="5" spans="1:16" ht="104" x14ac:dyDescent="0.35">
      <c r="A5" s="30" t="s">
        <v>88</v>
      </c>
      <c r="B5" s="61" t="s">
        <v>38</v>
      </c>
      <c r="C5" s="61" t="s">
        <v>37</v>
      </c>
      <c r="D5" s="61" t="s">
        <v>76</v>
      </c>
      <c r="E5" s="61" t="s">
        <v>23</v>
      </c>
      <c r="F5" s="61" t="s">
        <v>34</v>
      </c>
      <c r="G5" s="61"/>
      <c r="H5" s="63">
        <v>34412</v>
      </c>
      <c r="I5" s="63">
        <v>31494</v>
      </c>
      <c r="J5" s="63">
        <v>30165</v>
      </c>
      <c r="K5" s="63">
        <f>AVERAGE(H5:J5)</f>
        <v>32023.666666666668</v>
      </c>
      <c r="L5" s="63">
        <f>(AVERAGE(H5*(1/27.533484),I5*(1/27.281206),J5*(1/27.033465)))*0.55</f>
        <v>645.34872905052885</v>
      </c>
      <c r="M5" s="64" t="s">
        <v>51</v>
      </c>
      <c r="N5" s="2" t="s">
        <v>85</v>
      </c>
    </row>
    <row r="6" spans="1:16" ht="104" x14ac:dyDescent="0.35">
      <c r="A6" s="30" t="s">
        <v>89</v>
      </c>
      <c r="B6" s="65" t="s">
        <v>38</v>
      </c>
      <c r="C6" s="65" t="s">
        <v>37</v>
      </c>
      <c r="D6" s="61" t="s">
        <v>34</v>
      </c>
      <c r="E6" s="65" t="s">
        <v>23</v>
      </c>
      <c r="F6" s="65" t="s">
        <v>44</v>
      </c>
      <c r="G6" s="65"/>
      <c r="H6" s="66">
        <v>35</v>
      </c>
      <c r="I6" s="66">
        <v>0</v>
      </c>
      <c r="J6" s="66">
        <v>368</v>
      </c>
      <c r="K6" s="66">
        <f>AVERAGE(H6:J6)</f>
        <v>134.33333333333334</v>
      </c>
      <c r="L6" s="66">
        <f>(AVERAGE(H6*(1/27.533484),I6,J6*(1/27.033465)))*0.55</f>
        <v>2.7287217572480755</v>
      </c>
      <c r="M6" s="64" t="s">
        <v>51</v>
      </c>
      <c r="N6" s="2" t="s">
        <v>85</v>
      </c>
    </row>
    <row r="7" spans="1:16" ht="65" x14ac:dyDescent="0.35">
      <c r="A7" s="30" t="s">
        <v>90</v>
      </c>
      <c r="B7" s="65" t="s">
        <v>47</v>
      </c>
      <c r="C7" s="65" t="s">
        <v>37</v>
      </c>
      <c r="D7" s="65" t="s">
        <v>12</v>
      </c>
      <c r="E7" s="65" t="s">
        <v>23</v>
      </c>
      <c r="F7" s="65" t="s">
        <v>62</v>
      </c>
      <c r="G7" s="65"/>
      <c r="H7" s="66" t="s">
        <v>26</v>
      </c>
      <c r="I7" s="66" t="s">
        <v>26</v>
      </c>
      <c r="J7" s="66" t="s">
        <v>26</v>
      </c>
      <c r="K7" s="66" t="s">
        <v>26</v>
      </c>
      <c r="L7" s="66" t="s">
        <v>26</v>
      </c>
      <c r="M7" s="67" t="s">
        <v>54</v>
      </c>
      <c r="N7" s="31"/>
    </row>
  </sheetData>
  <mergeCells count="1">
    <mergeCell ref="A1:N2"/>
  </mergeCells>
  <hyperlinks>
    <hyperlink ref="M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 table</vt:lpstr>
      <vt:lpstr>Fiscal support</vt:lpstr>
      <vt:lpstr>Public finance (domestic + EU)</vt:lpstr>
      <vt:lpstr>Public finance (international)</vt:lpstr>
      <vt:lpstr>SOE investment</vt:lpstr>
    </vt:vector>
  </TitlesOfParts>
  <Company>FÖS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FÖS - P3 Energie</dc:creator>
  <cp:lastModifiedBy>Charlie Zajicek</cp:lastModifiedBy>
  <dcterms:created xsi:type="dcterms:W3CDTF">2015-10-19T12:12:58Z</dcterms:created>
  <dcterms:modified xsi:type="dcterms:W3CDTF">2017-09-27T19:31:31Z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