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C:\Users\c.zajicek\OneDrive - Overseas Development Institute\Cluster comms\Climate and energy policy\FFS datasheets\FINAL FOR DESIGN\"/>
    </mc:Choice>
  </mc:AlternateContent>
  <bookViews>
    <workbookView xWindow="0" yWindow="0" windowWidth="24000" windowHeight="11080" tabRatio="670"/>
  </bookViews>
  <sheets>
    <sheet name="Overview" sheetId="15" r:id="rId1"/>
    <sheet name="Summary" sheetId="10" r:id="rId2"/>
    <sheet name="Fiscal support" sheetId="11" r:id="rId3"/>
    <sheet name="Public finance (domestic + EU)" sheetId="12" r:id="rId4"/>
    <sheet name="Public finance (international)" sheetId="13" r:id="rId5"/>
    <sheet name="SOE investment" sheetId="14" r:id="rId6"/>
  </sheets>
  <definedNames>
    <definedName name="_xlnm._FilterDatabase" localSheetId="2" hidden="1">'Fiscal support'!$A$4:$O$55</definedName>
    <definedName name="_xlnm._FilterDatabase" localSheetId="4" hidden="1">'Public finance (international)'!$A$4:$N$20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11" l="1"/>
  <c r="K46" i="11" s="1"/>
  <c r="L46" i="11" s="1"/>
  <c r="K45" i="11"/>
  <c r="L45" i="11" s="1"/>
  <c r="J45" i="11"/>
  <c r="J43" i="11"/>
  <c r="K43" i="11" s="1"/>
  <c r="L43" i="11" s="1"/>
  <c r="J25" i="11"/>
  <c r="K25" i="11" s="1"/>
  <c r="L25" i="11" s="1"/>
  <c r="K8" i="10" l="1"/>
  <c r="K9" i="10"/>
  <c r="K10" i="10"/>
  <c r="K6" i="10"/>
  <c r="E7" i="10"/>
  <c r="K19" i="13"/>
  <c r="L19" i="13" s="1"/>
  <c r="I18" i="13"/>
  <c r="K18" i="13" s="1"/>
  <c r="L18" i="13" s="1"/>
  <c r="I17" i="13"/>
  <c r="K17" i="13" s="1"/>
  <c r="L17" i="13" s="1"/>
  <c r="I16" i="13"/>
  <c r="K16" i="13" s="1"/>
  <c r="L16" i="13" s="1"/>
  <c r="I15" i="13"/>
  <c r="K15" i="13" s="1"/>
  <c r="L15" i="13" s="1"/>
  <c r="I14" i="13"/>
  <c r="K14" i="13" s="1"/>
  <c r="L14" i="13" s="1"/>
  <c r="H13" i="13"/>
  <c r="K13" i="13" s="1"/>
  <c r="L13" i="13" s="1"/>
  <c r="H12" i="13"/>
  <c r="K12" i="13" s="1"/>
  <c r="L12" i="13" s="1"/>
  <c r="H11" i="13"/>
  <c r="K11" i="13" s="1"/>
  <c r="L11" i="13" s="1"/>
  <c r="I10" i="13"/>
  <c r="K10" i="13" s="1"/>
  <c r="L10" i="13" s="1"/>
  <c r="H9" i="13"/>
  <c r="K9" i="13" s="1"/>
  <c r="L9" i="13" s="1"/>
  <c r="I8" i="13"/>
  <c r="K8" i="13" s="1"/>
  <c r="L8" i="13" s="1"/>
  <c r="I7" i="13"/>
  <c r="K7" i="13" s="1"/>
  <c r="L7" i="13" s="1"/>
  <c r="H6" i="13"/>
  <c r="K6" i="13" s="1"/>
  <c r="L6" i="13" s="1"/>
  <c r="I5" i="13"/>
  <c r="K5" i="13" s="1"/>
  <c r="L5" i="13" s="1"/>
  <c r="L22" i="13" l="1"/>
  <c r="J7" i="10"/>
  <c r="I7" i="10"/>
  <c r="H7" i="10"/>
  <c r="G7" i="10"/>
  <c r="F7" i="10"/>
  <c r="D7" i="10"/>
  <c r="C7" i="10"/>
  <c r="B7" i="10"/>
  <c r="H7" i="12"/>
  <c r="K7" i="12" s="1"/>
  <c r="L7" i="12" s="1"/>
  <c r="H6" i="12"/>
  <c r="K6" i="12" s="1"/>
  <c r="L6" i="12" s="1"/>
  <c r="K5" i="12"/>
  <c r="L5" i="12" s="1"/>
  <c r="K50" i="11"/>
  <c r="L50" i="11" s="1"/>
  <c r="K49" i="11"/>
  <c r="L49" i="11" s="1"/>
  <c r="K48" i="11"/>
  <c r="L48" i="11" s="1"/>
  <c r="K47" i="11"/>
  <c r="L47" i="11" s="1"/>
  <c r="H44" i="11"/>
  <c r="K44" i="11" s="1"/>
  <c r="L44" i="11" s="1"/>
  <c r="K42" i="11"/>
  <c r="L42" i="11" s="1"/>
  <c r="H41" i="11"/>
  <c r="K41" i="11" s="1"/>
  <c r="L41" i="11" s="1"/>
  <c r="H40" i="11"/>
  <c r="K40" i="11" s="1"/>
  <c r="L40" i="11" s="1"/>
  <c r="K39" i="11"/>
  <c r="L39" i="11" s="1"/>
  <c r="K38" i="11"/>
  <c r="L38" i="11" s="1"/>
  <c r="K37" i="11"/>
  <c r="L37" i="11" s="1"/>
  <c r="K36" i="11"/>
  <c r="L36" i="11" s="1"/>
  <c r="K35" i="11"/>
  <c r="L35" i="11" s="1"/>
  <c r="H34" i="11"/>
  <c r="K34" i="11" s="1"/>
  <c r="L34" i="11" s="1"/>
  <c r="H33" i="11"/>
  <c r="K33" i="11" s="1"/>
  <c r="L33" i="11" s="1"/>
  <c r="K32" i="11"/>
  <c r="L32" i="11" s="1"/>
  <c r="H31" i="11"/>
  <c r="K31" i="11" s="1"/>
  <c r="L31" i="11" s="1"/>
  <c r="K30" i="11"/>
  <c r="L30" i="11" s="1"/>
  <c r="H29" i="11"/>
  <c r="K29" i="11" s="1"/>
  <c r="L29" i="11" s="1"/>
  <c r="H28" i="11"/>
  <c r="K28" i="11" s="1"/>
  <c r="L28" i="11" s="1"/>
  <c r="H27" i="11"/>
  <c r="K27" i="11" s="1"/>
  <c r="L27" i="11" s="1"/>
  <c r="L26" i="11"/>
  <c r="H24" i="11"/>
  <c r="K24" i="11" s="1"/>
  <c r="L24" i="11" s="1"/>
  <c r="K23" i="11"/>
  <c r="L23" i="11" s="1"/>
  <c r="K22" i="11"/>
  <c r="L22" i="11" s="1"/>
  <c r="H21" i="11"/>
  <c r="K21" i="11" s="1"/>
  <c r="L21" i="11" s="1"/>
  <c r="H20" i="11"/>
  <c r="K20" i="11" s="1"/>
  <c r="L20" i="11" s="1"/>
  <c r="K19" i="11"/>
  <c r="L19" i="11" s="1"/>
  <c r="K18" i="11"/>
  <c r="L18" i="11" s="1"/>
  <c r="H17" i="11"/>
  <c r="K17" i="11" s="1"/>
  <c r="L17" i="11" s="1"/>
  <c r="L16" i="11"/>
  <c r="K15" i="11"/>
  <c r="L15" i="11" s="1"/>
  <c r="K14" i="11"/>
  <c r="L14" i="11" s="1"/>
  <c r="L13" i="11"/>
  <c r="L12" i="11"/>
  <c r="L11" i="11"/>
  <c r="K7" i="10" l="1"/>
</calcChain>
</file>

<file path=xl/sharedStrings.xml><?xml version="1.0" encoding="utf-8"?>
<sst xmlns="http://schemas.openxmlformats.org/spreadsheetml/2006/main" count="749" uniqueCount="179">
  <si>
    <t>Incidence</t>
  </si>
  <si>
    <t>Tax exemption</t>
  </si>
  <si>
    <t>Public finance (international)</t>
  </si>
  <si>
    <t>Oil</t>
  </si>
  <si>
    <t>Gas</t>
  </si>
  <si>
    <t>Coal</t>
  </si>
  <si>
    <t>Production</t>
  </si>
  <si>
    <t>Consumption</t>
  </si>
  <si>
    <t xml:space="preserve">Stage </t>
  </si>
  <si>
    <t>Subsidy type</t>
  </si>
  <si>
    <t>Targeted energy source</t>
  </si>
  <si>
    <t>Source</t>
  </si>
  <si>
    <t>Notes</t>
  </si>
  <si>
    <t>Measure or project (written description)</t>
  </si>
  <si>
    <t>Source of subsidy (entity / institution name, or ministry if available)</t>
  </si>
  <si>
    <t>Recipient country 
(for international support)</t>
  </si>
  <si>
    <t>2014
(national currency)</t>
  </si>
  <si>
    <t>2015
(national currency)</t>
  </si>
  <si>
    <t>2016
(national currency)</t>
  </si>
  <si>
    <t>Extraction and preparation</t>
  </si>
  <si>
    <t>Grid</t>
  </si>
  <si>
    <t>Multiple or unclear</t>
  </si>
  <si>
    <t>Transport</t>
  </si>
  <si>
    <t>Household</t>
  </si>
  <si>
    <t>Electricity (unspecified)</t>
  </si>
  <si>
    <t>Estimated annual amount
(million, EUR)</t>
  </si>
  <si>
    <t>Estimated annual amount
(national currency)</t>
  </si>
  <si>
    <t>OECD (2017)</t>
  </si>
  <si>
    <t>n/a</t>
  </si>
  <si>
    <t>Households</t>
  </si>
  <si>
    <t>Oil and Gas</t>
  </si>
  <si>
    <t>Dipartimento delle Finanze</t>
  </si>
  <si>
    <t>Budget expenditure</t>
  </si>
  <si>
    <t>IEA (2017)</t>
  </si>
  <si>
    <t>Servizi Assicurativi del Commercio Estero</t>
  </si>
  <si>
    <t>Angola</t>
  </si>
  <si>
    <t>Azerbaijan</t>
  </si>
  <si>
    <t>Brazil</t>
  </si>
  <si>
    <t>Cassa depositi e prestiti</t>
  </si>
  <si>
    <t>Egypt</t>
  </si>
  <si>
    <t>Oman</t>
  </si>
  <si>
    <t>Turkey</t>
  </si>
  <si>
    <t>Viet Nam</t>
  </si>
  <si>
    <t>Dominican Republic</t>
  </si>
  <si>
    <t>Global</t>
  </si>
  <si>
    <t>Ministero Dell'Ambiente (2016)</t>
  </si>
  <si>
    <t>Excise duty exemption for lubricating oils used in rubber production</t>
  </si>
  <si>
    <t>Tax exemption for the drainage of flood plains</t>
  </si>
  <si>
    <t>Power plants</t>
  </si>
  <si>
    <t>Agriculture</t>
  </si>
  <si>
    <t>Industry and business</t>
  </si>
  <si>
    <t>VAT concession on electricity for domestic use</t>
  </si>
  <si>
    <t>VAT concession on petroleum products for use in agriculture and inland fisheries</t>
  </si>
  <si>
    <r>
      <rPr>
        <b/>
        <sz val="10"/>
        <color theme="1"/>
        <rFont val="Calibri"/>
        <family val="2"/>
        <scheme val="minor"/>
      </rPr>
      <t xml:space="preserve">Fuel Tax Reduction for Rail Transport: </t>
    </r>
    <r>
      <rPr>
        <sz val="10"/>
        <color theme="1"/>
        <rFont val="Calibri"/>
        <family val="2"/>
        <scheme val="minor"/>
      </rPr>
      <t xml:space="preserve">Rail transport of goods and passengers benefit from a 70% reduction in the rate of excise tax that normally applies to sales of diesel fuel. </t>
    </r>
  </si>
  <si>
    <r>
      <rPr>
        <b/>
        <sz val="10"/>
        <color theme="1"/>
        <rFont val="Calibri"/>
        <family val="2"/>
        <scheme val="minor"/>
      </rPr>
      <t>Tax Relief for Ambulances:</t>
    </r>
    <r>
      <rPr>
        <sz val="10"/>
        <color theme="1"/>
        <rFont val="Calibri"/>
        <family val="2"/>
        <scheme val="minor"/>
      </rPr>
      <t xml:space="preserve"> This provision grants ambulances providing assistance or first-aid a 60% reduction in the excise tax.</t>
    </r>
  </si>
  <si>
    <r>
      <rPr>
        <b/>
        <sz val="10"/>
        <color theme="1"/>
        <rFont val="Calibri"/>
        <family val="2"/>
        <scheme val="minor"/>
      </rPr>
      <t>Tax Relief for Users Living in Disadvantaged Areas:</t>
    </r>
    <r>
      <rPr>
        <sz val="10"/>
        <color theme="1"/>
        <rFont val="Calibri"/>
        <family val="2"/>
        <scheme val="minor"/>
      </rPr>
      <t xml:space="preserve"> This provision is meant to benefit those users of fuel who reside in poor, remote areas where provision of natural gas can prove challenging. Relief is provided by means of a set of reductions on the excise tax that normally applies to sales of petroleum products. (Applies to mountain regions, Sardinia, smaller islands)</t>
    </r>
  </si>
  <si>
    <r>
      <rPr>
        <b/>
        <sz val="10"/>
        <color theme="1"/>
        <rFont val="Calibri"/>
        <family val="2"/>
        <scheme val="minor"/>
      </rPr>
      <t>Tax Relief for National Army Forces</t>
    </r>
    <r>
      <rPr>
        <sz val="10"/>
        <color theme="1"/>
        <rFont val="Calibri"/>
        <family val="2"/>
        <scheme val="minor"/>
      </rPr>
      <t>: the Italian national army forces benefit from a reduction on the excise tax on diesel, natural gas, LPG and gasoline used for institutional purposes. The levied tax differs according to the use and type of each fossil fuel. Moreover, the use of natural gas for heating is exempt from any additional regional excise tax.</t>
    </r>
  </si>
  <si>
    <t>Ragioneria Generale dello Stato</t>
  </si>
  <si>
    <r>
      <rPr>
        <b/>
        <sz val="10"/>
        <color theme="1"/>
        <rFont val="Calibri"/>
        <family val="2"/>
        <scheme val="minor"/>
      </rPr>
      <t>Tax Relief for Engines' Tests:</t>
    </r>
    <r>
      <rPr>
        <sz val="10"/>
        <color theme="1"/>
        <rFont val="Calibri"/>
        <family val="2"/>
        <scheme val="minor"/>
      </rPr>
      <t xml:space="preserve"> the use of fuels in the experimental testing of marine and aviation engines is subject to a 70% reduction.</t>
    </r>
  </si>
  <si>
    <r>
      <rPr>
        <b/>
        <sz val="10"/>
        <color theme="1"/>
        <rFont val="Calibri"/>
        <family val="2"/>
        <scheme val="minor"/>
      </rPr>
      <t>Fuel Tax Exemption for the Production of Magnesium from Sea Water:</t>
    </r>
    <r>
      <rPr>
        <sz val="10"/>
        <color theme="1"/>
        <rFont val="Calibri"/>
        <family val="2"/>
        <scheme val="minor"/>
      </rPr>
      <t xml:space="preserve"> The use of fuels in the production of magnesium from sea water is exempt from any excise tax.</t>
    </r>
  </si>
  <si>
    <r>
      <rPr>
        <b/>
        <sz val="10"/>
        <color theme="1"/>
        <rFont val="Calibri"/>
        <family val="2"/>
        <scheme val="minor"/>
      </rPr>
      <t>Fuel Tax Exemption for Blast Furnaces:</t>
    </r>
    <r>
      <rPr>
        <sz val="10"/>
        <color theme="1"/>
        <rFont val="Calibri"/>
        <family val="2"/>
        <scheme val="minor"/>
      </rPr>
      <t xml:space="preserve"> Iron producers benefit from a tax exemption for any fuel that is used in blast furnaces during the production process. </t>
    </r>
  </si>
  <si>
    <t xml:space="preserve">Ragioneria Generale dello Stato </t>
  </si>
  <si>
    <t>Government/ Public body</t>
  </si>
  <si>
    <t>Ecofys (2014)</t>
  </si>
  <si>
    <r>
      <rPr>
        <b/>
        <sz val="10"/>
        <color theme="1"/>
        <rFont val="Calibri"/>
        <family val="2"/>
        <scheme val="minor"/>
      </rPr>
      <t xml:space="preserve">Social energy tariff: </t>
    </r>
    <r>
      <rPr>
        <sz val="10"/>
        <color theme="1"/>
        <rFont val="Calibri"/>
        <family val="2"/>
        <scheme val="minor"/>
      </rPr>
      <t xml:space="preserve">Through the legislative decree n. 79/99, the decree of 26 January 2000 the Minister of Industry and laws n. 83/03 and no. 368/03 the voice “general system charges” has been introduced in the network services of the electricity bill. Such charges are detailed in the bill once a year.
</t>
    </r>
  </si>
  <si>
    <t>European Commission (2014)</t>
  </si>
  <si>
    <r>
      <rPr>
        <b/>
        <sz val="10"/>
        <color theme="1"/>
        <rFont val="Calibri"/>
        <family val="2"/>
        <scheme val="minor"/>
      </rPr>
      <t>Fuel Tax Exemption for Shipping:</t>
    </r>
    <r>
      <rPr>
        <sz val="10"/>
        <color theme="1"/>
        <rFont val="Calibri"/>
        <family val="2"/>
        <scheme val="minor"/>
      </rPr>
      <t xml:space="preserve"> This provision exempts the use of fuel for navigation purposes from the excise tax that is normally levied on sales of petroleum products. It applies specifically to transportation of goods and passengers along national waterways and within EU territorial waters.</t>
    </r>
  </si>
  <si>
    <r>
      <rPr>
        <b/>
        <sz val="10"/>
        <color theme="1"/>
        <rFont val="Calibri"/>
        <family val="2"/>
        <scheme val="minor"/>
      </rPr>
      <t>Tax Relief for Public Transport:</t>
    </r>
    <r>
      <rPr>
        <sz val="10"/>
        <color theme="1"/>
        <rFont val="Calibri"/>
        <family val="2"/>
        <scheme val="minor"/>
      </rPr>
      <t xml:space="preserve"> This measure provides public transportation with a 60% reduction in the rate of excise tax normally levied on sales of petroleum products. The reduction also applies in a few instances to boat transfers whenever road transport is not available.</t>
    </r>
  </si>
  <si>
    <r>
      <rPr>
        <b/>
        <sz val="10"/>
        <color theme="1"/>
        <rFont val="Calibri"/>
        <family val="2"/>
        <scheme val="minor"/>
      </rPr>
      <t>Tax Relief for Industrial Users of Natural Gas:</t>
    </r>
    <r>
      <rPr>
        <sz val="10"/>
        <color theme="1"/>
        <rFont val="Calibri"/>
        <family val="2"/>
        <scheme val="minor"/>
      </rPr>
      <t xml:space="preserve"> Large industrial users of natural gas can benefit from a reduction in the rate of excise tax. This measure excludes thermal power stations.</t>
    </r>
  </si>
  <si>
    <t xml:space="preserve">Ministero dello Sviluppo Economico </t>
  </si>
  <si>
    <t>Coal, Oil and Gas</t>
  </si>
  <si>
    <r>
      <t>Reduced excise tax on diesel (compared with petrol):</t>
    </r>
    <r>
      <rPr>
        <sz val="10"/>
        <color theme="1"/>
        <rFont val="Calibri"/>
        <family val="2"/>
        <scheme val="minor"/>
      </rPr>
      <t xml:space="preserve"> The difference in taxation between excise duties on petrol and diesel is about 23% in terms of energy content. </t>
    </r>
  </si>
  <si>
    <r>
      <t xml:space="preserve">Excise tax credit for diesel fuel used by drivers (category 2 or lower): </t>
    </r>
    <r>
      <rPr>
        <sz val="10"/>
        <color theme="1"/>
        <rFont val="Calibri"/>
        <family val="2"/>
        <scheme val="minor"/>
      </rPr>
      <t>This benefits road freight transport (15% savings) and the Fund for the purchase of vehicles for transporting local and regional public (85% savings)</t>
    </r>
  </si>
  <si>
    <r>
      <t>Excise duty reduction on natural gas in certain uses:</t>
    </r>
    <r>
      <rPr>
        <sz val="10"/>
        <color theme="1"/>
        <rFont val="Calibri"/>
        <family val="2"/>
        <scheme val="minor"/>
      </rPr>
      <t xml:space="preserve"> building sites, stationary engines, hydrocarbon extraction</t>
    </r>
  </si>
  <si>
    <r>
      <t xml:space="preserve">Excide duty reduction on LPG
used by industrial users in centralised systems: </t>
    </r>
    <r>
      <rPr>
        <sz val="10"/>
        <color theme="1"/>
        <rFont val="Calibri"/>
        <family val="2"/>
        <scheme val="minor"/>
      </rPr>
      <t>This entitles industrial users to reductions of tax, as low as 10% of the normal rate for LPG.</t>
    </r>
  </si>
  <si>
    <r>
      <t xml:space="preserve">Fuel Tax Exemption for Water Lifting: </t>
    </r>
    <r>
      <rPr>
        <sz val="10"/>
        <color theme="1"/>
        <rFont val="Calibri"/>
        <family val="2"/>
        <scheme val="minor"/>
      </rPr>
      <t xml:space="preserve">Fuels used in water lifting operations that aim to facilitate agriculture in land improvement projects are exempt from any excise tax. Also, exemption from excise duty on fuels for lifting to facilitate the cultivation of agricultural holdings on reclaimed land. </t>
    </r>
  </si>
  <si>
    <r>
      <t xml:space="preserve">Reduced duty on emulsion
diesel / fuel oil in water: </t>
    </r>
    <r>
      <rPr>
        <sz val="10"/>
        <color theme="1"/>
        <rFont val="Calibri"/>
        <family val="2"/>
        <scheme val="minor"/>
      </rPr>
      <t>Oil in water emulsions helps to hold combustion temperatures.</t>
    </r>
  </si>
  <si>
    <r>
      <t xml:space="preserve">Duty exemptions for electricity in urban and peri-urban transmission lines: </t>
    </r>
    <r>
      <rPr>
        <sz val="10"/>
        <color theme="1"/>
        <rFont val="Calibri"/>
        <family val="2"/>
        <scheme val="minor"/>
      </rPr>
      <t>The exemption from excise duty discourages the efficient consumption of electricity, whose production still depends largely on fossil fuels.</t>
    </r>
  </si>
  <si>
    <r>
      <t xml:space="preserve">Excise duty exemption on electricity in homes: </t>
    </r>
    <r>
      <rPr>
        <sz val="10"/>
        <color theme="1"/>
        <rFont val="Calibri"/>
        <family val="2"/>
        <scheme val="minor"/>
      </rPr>
      <t xml:space="preserve">For households with a monthly electricity consumption of between 3 kW and 150 kWh. </t>
    </r>
  </si>
  <si>
    <r>
      <t xml:space="preserve">Excise duty exemption on electricity generated from gasification: </t>
    </r>
    <r>
      <rPr>
        <sz val="10"/>
        <color theme="1"/>
        <rFont val="Calibri"/>
        <family val="2"/>
        <scheme val="minor"/>
      </rPr>
      <t>Gasification is a chemical process that converts a carbon-rich solid fuel (coal, oil, or biomass) into a fuel gas with a lower calorific value - syngas - composed primarily of carbon monoxide, hydrogen and to a lesser extent, from other compounds (e.g. methane and CO2)</t>
    </r>
  </si>
  <si>
    <r>
      <t xml:space="preserve">Tax credit for natural gas/LPG vehicles and power plant installations: </t>
    </r>
    <r>
      <rPr>
        <sz val="10"/>
        <color theme="1"/>
        <rFont val="Calibri"/>
        <family val="2"/>
        <scheme val="minor"/>
      </rPr>
      <t xml:space="preserve">This recognises as alternative fuels: natural gas (compressed or liquefied), LPG, hydrogen, and electricity. </t>
    </r>
  </si>
  <si>
    <r>
      <t xml:space="preserve">Tax income deductions for plant operators with reduced production: </t>
    </r>
    <r>
      <rPr>
        <sz val="10"/>
        <color theme="1"/>
        <rFont val="Calibri"/>
        <family val="2"/>
        <scheme val="minor"/>
      </rPr>
      <t>This increases the final cost of energy consumption for end users, with the deductions granted are based on thresholds.</t>
    </r>
    <r>
      <rPr>
        <b/>
        <sz val="10"/>
        <color theme="1"/>
        <rFont val="Calibri"/>
        <family val="2"/>
        <scheme val="minor"/>
      </rPr>
      <t xml:space="preserve">
</t>
    </r>
  </si>
  <si>
    <r>
      <t xml:space="preserve">Tax reductions for power plants: </t>
    </r>
    <r>
      <rPr>
        <sz val="10"/>
        <color theme="1"/>
        <rFont val="Calibri"/>
        <family val="2"/>
        <scheme val="minor"/>
      </rPr>
      <t>Applies to power plants, for the production of electricity or co-generation of heat and power.</t>
    </r>
  </si>
  <si>
    <r>
      <t xml:space="preserve">Tax credit on the purchase of certain goods (see notes): </t>
    </r>
    <r>
      <rPr>
        <sz val="10"/>
        <color theme="1"/>
        <rFont val="Calibri"/>
        <family val="2"/>
        <scheme val="minor"/>
      </rPr>
      <t>A 15% credit is applied to the purchase of certain goods</t>
    </r>
  </si>
  <si>
    <r>
      <t>VAT concession on electricity and gas for certain uses (see notes):</t>
    </r>
    <r>
      <rPr>
        <sz val="10"/>
        <color theme="1"/>
        <rFont val="Calibri"/>
        <family val="2"/>
        <scheme val="minor"/>
      </rPr>
      <t xml:space="preserve"> Reduced tax rate for electricity and gas for use by (i) extractive industries, (ii) polygraphic enterprises, (iii) agricultural and manufacturing, (iv) electricity for the operation of irrigation systems, lifting and drainage of waters, used by land reclamation and irrigation, (v) energy electricity supplied to wholesale customers</t>
    </r>
  </si>
  <si>
    <r>
      <t xml:space="preserve">VAT concession on oil used to generate energy supply: </t>
    </r>
    <r>
      <rPr>
        <sz val="10"/>
        <color theme="1"/>
        <rFont val="Calibri"/>
        <family val="2"/>
        <scheme val="minor"/>
      </rPr>
      <t xml:space="preserve">Includes crude, fuel oil and mineral oils aromatic extracts that are used to generate energy (whether directly or indirectly). Only installed capacity of over 1kW is eligible. </t>
    </r>
  </si>
  <si>
    <r>
      <t xml:space="preserve">VAT concession on natural gas used for civilian combustion: </t>
    </r>
    <r>
      <rPr>
        <sz val="10"/>
        <color theme="1"/>
        <rFont val="Calibri"/>
        <family val="2"/>
        <scheme val="minor"/>
      </rPr>
      <t>Includes natural gas used for civilian combustion (and limited to 480 cubic meters per year).</t>
    </r>
  </si>
  <si>
    <t>RD&amp;D for Coal combustion (incl. IGCC)</t>
  </si>
  <si>
    <t>RD&amp;D related to 'other coal'</t>
  </si>
  <si>
    <t>RD&amp;D for carbon capture and storage</t>
  </si>
  <si>
    <t>Ministry of Economy and Finance</t>
  </si>
  <si>
    <t>RD&amp;D for oil and gas combustion</t>
  </si>
  <si>
    <t>RD&amp;D for 'other oil and gas'</t>
  </si>
  <si>
    <t>RD&amp;D for Coal production, preparation and transport; Coal conversion</t>
  </si>
  <si>
    <r>
      <t>EU ETS free emissions allowances:</t>
    </r>
    <r>
      <rPr>
        <sz val="10"/>
        <color theme="1"/>
        <rFont val="Calibri"/>
        <family val="2"/>
        <scheme val="minor"/>
      </rPr>
      <t xml:space="preserve"> A form of aid to installations. This is applied under art. 10 bis, "transitional community standards for harmonisation free allocation procedures" of Directive 2003/87/EC, which allows for the Commission to review the allocation of free allowances.</t>
    </r>
  </si>
  <si>
    <r>
      <t xml:space="preserve">Subsidy for gasification in coal and gas plants: </t>
    </r>
    <r>
      <rPr>
        <sz val="10"/>
        <color theme="1"/>
        <rFont val="Calibri"/>
        <family val="2"/>
        <scheme val="minor"/>
      </rPr>
      <t>An incentive mechanism to encourage the gasification of fuels used in coal and gas power plants - for power generation and power-heat co-generation.</t>
    </r>
  </si>
  <si>
    <r>
      <t xml:space="preserve">Loan for refinancing of 2i Rete Gas' debt facilities (gas distribution network): </t>
    </r>
    <r>
      <rPr>
        <sz val="10"/>
        <color theme="1"/>
        <rFont val="Calibri"/>
        <family val="2"/>
        <scheme val="minor"/>
      </rPr>
      <t>The proceeds will be used for the refinancing of existing debt facilities for Italian gas distribution network 2i Rete Gas.</t>
    </r>
    <r>
      <rPr>
        <b/>
        <sz val="10"/>
        <color theme="1"/>
        <rFont val="Calibri"/>
        <family val="2"/>
        <scheme val="minor"/>
      </rPr>
      <t xml:space="preserve"> </t>
    </r>
  </si>
  <si>
    <r>
      <t xml:space="preserve">Loan for refinancing of the CDP Reti transmission joint venture: </t>
    </r>
    <r>
      <rPr>
        <sz val="10"/>
        <color theme="1"/>
        <rFont val="Calibri"/>
        <family val="2"/>
        <scheme val="minor"/>
      </rPr>
      <t xml:space="preserve">Cassa Depositi e Prestiti (CDP) and State Grid Corporation of China have launched the $1.7 billion refinancing of their CDP Reti transmission joint venture. </t>
    </r>
  </si>
  <si>
    <r>
      <t>Guarantee to Angolan national oil company Sonangol:</t>
    </r>
    <r>
      <rPr>
        <sz val="10"/>
        <color indexed="8"/>
        <rFont val="Calibri"/>
        <family val="2"/>
        <scheme val="minor"/>
      </rPr>
      <t xml:space="preserve"> SACE has guaranteed a</t>
    </r>
    <r>
      <rPr>
        <b/>
        <sz val="10"/>
        <color indexed="8"/>
        <rFont val="Calibri"/>
        <family val="2"/>
        <scheme val="minor"/>
      </rPr>
      <t xml:space="preserve"> </t>
    </r>
    <r>
      <rPr>
        <sz val="10"/>
        <color indexed="8"/>
        <rFont val="Calibri"/>
        <family val="2"/>
        <scheme val="minor"/>
      </rPr>
      <t xml:space="preserve">line of credit worth US$200mn for Sonangol. The goal is to increase the export of goods and services between Italian companies active in oil and gas in emerging markets, and sub-Saharan Africa in particular. </t>
    </r>
  </si>
  <si>
    <r>
      <t xml:space="preserve">Guarantee for the development of Brazil's Cidade de Saquarema: </t>
    </r>
    <r>
      <rPr>
        <sz val="10"/>
        <color indexed="8"/>
        <rFont val="Calibri"/>
        <family val="2"/>
        <scheme val="minor"/>
      </rPr>
      <t xml:space="preserve">The financing will be used for the development of the Cidade de Saquarema floating production, storage and offloading vessel (FPSO) at the Lula Central site in Brazil. </t>
    </r>
  </si>
  <si>
    <r>
      <t>Guarantee for construction of a power plant in Egypt:</t>
    </r>
    <r>
      <rPr>
        <sz val="10"/>
        <color indexed="8"/>
        <rFont val="Calibri"/>
        <family val="2"/>
        <scheme val="minor"/>
      </rPr>
      <t xml:space="preserve"> This project entails the construction of an electric power plant in the district of Giza, near Cairo, in which SACE guaranteed a loan issued by an international pool of banks to sustain the contract awarded to Ansaldo Energy by the Egyptian Electricity Holding Company (EEHC) to double the 600-MW energy generation capacity of the facility and respond to the country's growing demand for energy. </t>
    </r>
  </si>
  <si>
    <r>
      <t xml:space="preserve">Guarantee to modernise/expand the MIDOR refinery in Egypt: </t>
    </r>
    <r>
      <rPr>
        <sz val="10"/>
        <color indexed="8"/>
        <rFont val="Calibri"/>
        <family val="2"/>
        <scheme val="minor"/>
      </rPr>
      <t xml:space="preserve">Technip Italy S.p.A. and SACE joint agreement with Midor (Middle East Oil Refinery) for a project to modernize and expand the MIDOR refinery near Alexandria, Egypt. </t>
    </r>
  </si>
  <si>
    <r>
      <t xml:space="preserve">Guarantee to ORPIC for contracts on the upgrading/expansion of the Sohar refinery: </t>
    </r>
    <r>
      <rPr>
        <sz val="10"/>
        <color indexed="8"/>
        <rFont val="Calibri"/>
        <family val="2"/>
        <scheme val="minor"/>
      </rPr>
      <t xml:space="preserve">SACE guaranteed a loan to ORPIC, a company owned by the Oman government operating in the crude oil refining and petrochemical industries, for supply contracts entered into by Italian companies concerning the upgrading and expansion of the Sohar refinery. </t>
    </r>
  </si>
  <si>
    <r>
      <t xml:space="preserve">Guarantee to STAR (Socar Turkey Aegean Refinery) project: </t>
    </r>
    <r>
      <rPr>
        <sz val="10"/>
        <color theme="1"/>
        <rFont val="Calibri"/>
        <family val="2"/>
        <scheme val="minor"/>
      </rPr>
      <t>SACE guaranteed a $600 million loan for the STAR (Socar Turkey Aegean Refinery) project, which concerns the construction of a greenfield refinery near Izmir and involves several Italian companies, including Saipem</t>
    </r>
  </si>
  <si>
    <r>
      <t xml:space="preserve">Guarantee to build a greenfield refinery and petrochem plant: </t>
    </r>
    <r>
      <rPr>
        <sz val="10"/>
        <color theme="1"/>
        <rFont val="Calibri"/>
        <family val="2"/>
        <scheme val="minor"/>
      </rPr>
      <t xml:space="preserve">SACE guaranteed a $200M loan for the Nghi Son oil refinery and Petrochemical LLC venture to build a greenfield refinery and petrochem plant 200km south of Hanoi. </t>
    </r>
  </si>
  <si>
    <r>
      <t xml:space="preserve">Guarantee for gas-condensate development project from the Bulla-Daniz offshore field (Caspian Sea, Azerbaijan): </t>
    </r>
    <r>
      <rPr>
        <sz val="10"/>
        <color theme="1"/>
        <rFont val="Calibri"/>
        <family val="2"/>
        <scheme val="minor"/>
      </rPr>
      <t xml:space="preserve">The project entails the development (i.e., drilling and extraction) of gas-condensate production from the existing offshore field of Bulla-Daniz, in the Caspian Sea.  </t>
    </r>
  </si>
  <si>
    <r>
      <t>Guarantee for combined cycle natural gas power plant, Egypt:</t>
    </r>
    <r>
      <rPr>
        <sz val="10"/>
        <color theme="1"/>
        <rFont val="Calibri"/>
        <family val="2"/>
        <scheme val="minor"/>
      </rPr>
      <t xml:space="preserve"> Construction of a combined cycle natural gas Power Plant of 4800 MWe in the city of Beni Suef in Egypt.  </t>
    </r>
  </si>
  <si>
    <r>
      <t xml:space="preserve">Guarantee for Punta Catalina project, Dominican Republic: </t>
    </r>
    <r>
      <rPr>
        <sz val="10"/>
        <color theme="1"/>
        <rFont val="Calibri"/>
        <family val="2"/>
        <scheme val="minor"/>
      </rPr>
      <t>The Punta Catalina project comprises a facility made up of two 376 MW coal-fired thermal-powered plants in the Municipality of Bani, Province of Peravia. It will also include the construction of a coal-receiving terminal.</t>
    </r>
  </si>
  <si>
    <r>
      <t xml:space="preserve">Guarantee to strengthen Gruppo Magaldi's presence overseas: </t>
    </r>
    <r>
      <rPr>
        <sz val="10"/>
        <color theme="1"/>
        <rFont val="Calibri"/>
        <family val="2"/>
        <scheme val="minor"/>
      </rPr>
      <t>The SACE guarantee is for strengthening the company's presence abroad, in particular on markets where coal is of strategic importance for the power generation, such as USA, Australia, India, Japan and South Korea in particular.</t>
    </r>
  </si>
  <si>
    <r>
      <t xml:space="preserve">EU ETS reimbursements: </t>
    </r>
    <r>
      <rPr>
        <sz val="10"/>
        <color theme="1"/>
        <rFont val="Calibri"/>
        <family val="2"/>
        <scheme val="minor"/>
      </rPr>
      <t>reimbursements made to power plants as a result of errors made in credit allocations under the EU ETS in 2008.</t>
    </r>
  </si>
  <si>
    <t>Qual Energia (2016)</t>
  </si>
  <si>
    <t>Legambiente (2016)</t>
  </si>
  <si>
    <r>
      <t xml:space="preserve">Subsidy on the purchase of diesel and petrol fuel in certain border regions: </t>
    </r>
    <r>
      <rPr>
        <sz val="10"/>
        <color theme="1"/>
        <rFont val="Calibri"/>
        <family val="2"/>
        <scheme val="minor"/>
      </rPr>
      <t xml:space="preserve">A fund to reduce the price of petrol and diesel (at the pump) in regions bordering Austria and Switzerland. </t>
    </r>
  </si>
  <si>
    <r>
      <rPr>
        <b/>
        <sz val="10"/>
        <color theme="1"/>
        <rFont val="Calibri"/>
        <family val="2"/>
        <scheme val="minor"/>
      </rPr>
      <t xml:space="preserve">Guarantee for the OLT re-gasification terminal in Livorno: </t>
    </r>
    <r>
      <rPr>
        <sz val="10"/>
        <color theme="1"/>
        <rFont val="Calibri"/>
        <family val="2"/>
        <scheme val="minor"/>
      </rPr>
      <t>the guarantee was provided through the CVFG gas bill of the government</t>
    </r>
  </si>
  <si>
    <r>
      <t xml:space="preserve">Dispatch payments: </t>
    </r>
    <r>
      <rPr>
        <sz val="10"/>
        <color theme="1"/>
        <rFont val="Calibri"/>
        <family val="2"/>
        <scheme val="minor"/>
      </rPr>
      <t>financing leveraged through the electricity bill to cover the costs of dispatching. This includes the fees to cover the costs of the units (security of supply), compensation for production capacity and cover the costs of interruptibility</t>
    </r>
  </si>
  <si>
    <r>
      <t xml:space="preserve">Grid subsidies to promote interconnection with other European countries: </t>
    </r>
    <r>
      <rPr>
        <sz val="10"/>
        <color theme="1"/>
        <rFont val="Calibri"/>
        <family val="2"/>
        <scheme val="minor"/>
      </rPr>
      <t>expansion of the electricity grid with ~2,000 MW of capacity of transportation through new interconnections with foreign countries</t>
    </r>
  </si>
  <si>
    <r>
      <t>Reimbursement of excise duty on diesel used in freight and other categories of passenger transport:</t>
    </r>
    <r>
      <rPr>
        <sz val="10"/>
        <color theme="1"/>
        <rFont val="Calibri"/>
        <family val="2"/>
        <scheme val="minor"/>
      </rPr>
      <t xml:space="preserve"> more recently a law has shrunk the subsidy to include only fuel consumed by vehicles of euro category 2 or lower (i.e. trucking companies)</t>
    </r>
  </si>
  <si>
    <t>Price or income support</t>
  </si>
  <si>
    <r>
      <t xml:space="preserve">Insured LAE Lughese for the production of electrical transformers, for Myanmar: </t>
    </r>
    <r>
      <rPr>
        <sz val="10"/>
        <color theme="1"/>
        <rFont val="Calibri"/>
        <family val="2"/>
        <scheme val="minor"/>
      </rPr>
      <t>the supply of two lines for the production of electrical transformers</t>
    </r>
  </si>
  <si>
    <t>Myanmar</t>
  </si>
  <si>
    <t>SACE (2015)</t>
  </si>
  <si>
    <r>
      <t>Secured bonds in the interest of Ausonia for the supply of generating sets, Turkmenistan:</t>
    </r>
    <r>
      <rPr>
        <sz val="10"/>
        <color theme="1"/>
        <rFont val="Calibri"/>
        <family val="2"/>
        <scheme val="minor"/>
      </rPr>
      <t xml:space="preserve"> for a plant in Turkmenistan</t>
    </r>
  </si>
  <si>
    <t>Turkmenistan</t>
  </si>
  <si>
    <t>Infrastructure (inc. distribution)</t>
  </si>
  <si>
    <t>Government/Public body</t>
  </si>
  <si>
    <r>
      <t>UC4 subsidy:</t>
    </r>
    <r>
      <rPr>
        <sz val="10"/>
        <color theme="1"/>
        <rFont val="Calibri"/>
        <family val="2"/>
        <scheme val="minor"/>
      </rPr>
      <t xml:space="preserve"> subsidy for fossil power plants in the smaller islands. The aim is to cover the variances between actual costs and revenues (related to distribution and production costs of electricity)</t>
    </r>
  </si>
  <si>
    <r>
      <t xml:space="preserve">CIP6 subsidy: </t>
    </r>
    <r>
      <rPr>
        <sz val="10"/>
        <color theme="1"/>
        <rFont val="Calibri"/>
        <family val="2"/>
        <scheme val="minor"/>
      </rPr>
      <t>payments provided to process/residual fuel fired plants, or plants involved in the recovery of energy, and fossil-fuel fired plants (above market value)</t>
    </r>
  </si>
  <si>
    <r>
      <t xml:space="preserve">Royalty-Free Thresholds:  </t>
    </r>
    <r>
      <rPr>
        <sz val="10"/>
        <color theme="1"/>
        <rFont val="Calibri"/>
        <family val="2"/>
        <scheme val="minor"/>
      </rPr>
      <t xml:space="preserve">Rates have recently been increased for onshore production (10% as of January 2009). The overall royalty framework remains characterised by lower rates applicable to offshore production (4% for oil and 7% for natural gas). The 1996 act also provides a royalty relief on the first 20 000 tonnes of oil produced onshore per year (50 000 tonnes in the case of offshore production). A similar provision applies to natural gas for the first 25 million cubic metres (80 million cubic metres in the case of offshore production). </t>
    </r>
  </si>
  <si>
    <t>Electricity (gas-based)</t>
  </si>
  <si>
    <r>
      <t xml:space="preserve">Guarantee for an Azerbaijan offshore drilling machine: </t>
    </r>
    <r>
      <rPr>
        <sz val="10"/>
        <color indexed="8"/>
        <rFont val="Calibri"/>
        <family val="2"/>
        <scheme val="minor"/>
      </rPr>
      <t xml:space="preserve">SACE guarantee for a drilling machine to be used in an offshore oil and gas development platform in the West Absheron offshore oil and gas field in the  Caspian sea. </t>
    </r>
  </si>
  <si>
    <r>
      <t xml:space="preserve">Guarantee for underwriting Brazil's Cidade de Saquarema contracts: </t>
    </r>
    <r>
      <rPr>
        <sz val="10"/>
        <color indexed="8"/>
        <rFont val="Calibri"/>
        <family val="2"/>
        <scheme val="minor"/>
      </rPr>
      <t>SACE is underwriting the contracts of Nuovo Pignone and 24 other Italian exporters for the construction of the floating production, storage and offloading unit</t>
    </r>
  </si>
  <si>
    <t>Oil Change International (2017)</t>
  </si>
  <si>
    <t xml:space="preserve">Oil and gas production </t>
  </si>
  <si>
    <t>Public finance</t>
  </si>
  <si>
    <t>Electricity production</t>
  </si>
  <si>
    <t xml:space="preserve">This value was multiplied by the percentage of electricity from fossil fuels (60%). </t>
  </si>
  <si>
    <r>
      <t xml:space="preserve">Exemption from excise duty on fuel for air navigation: </t>
    </r>
    <r>
      <rPr>
        <sz val="10"/>
        <color theme="1"/>
        <rFont val="Calibri"/>
        <family val="2"/>
        <scheme val="minor"/>
      </rPr>
      <t>excludes private recreational aviation and instructional flights.</t>
    </r>
  </si>
  <si>
    <r>
      <rPr>
        <b/>
        <sz val="10"/>
        <color theme="1"/>
        <rFont val="Calibri"/>
        <family val="2"/>
        <scheme val="minor"/>
      </rPr>
      <t>Tax Relief for Taxi Drivers:</t>
    </r>
    <r>
      <rPr>
        <sz val="10"/>
        <color theme="1"/>
        <rFont val="Calibri"/>
        <family val="2"/>
        <scheme val="minor"/>
      </rPr>
      <t xml:space="preserve"> This provision gives a 60-85% reduction in the excise tax levied on sales of petroleum products, LPG and natural gas. Also applies to other types of public transport vehicle (e.g. motorboat)</t>
    </r>
  </si>
  <si>
    <r>
      <rPr>
        <b/>
        <sz val="10"/>
        <color theme="1"/>
        <rFont val="Calibri"/>
        <family val="2"/>
        <scheme val="minor"/>
      </rPr>
      <t xml:space="preserve">Energy Tax Breaks for Agriculture: </t>
    </r>
    <r>
      <rPr>
        <sz val="10"/>
        <color theme="1"/>
        <rFont val="Calibri"/>
        <family val="2"/>
        <scheme val="minor"/>
      </rPr>
      <t>The agriculture, horticulture, forestry, aquaculture and the farming sectors benefit from a reduced rate of excise tax for their use of diesel fuel (22%) and gasoline (49%).</t>
    </r>
  </si>
  <si>
    <t>Public finance (domestic and EU)</t>
  </si>
  <si>
    <t>Source 2</t>
  </si>
  <si>
    <t>OECD (2015)</t>
  </si>
  <si>
    <t>Contents:</t>
  </si>
  <si>
    <t>SOE investment</t>
  </si>
  <si>
    <r>
      <t>The annual average is the total (</t>
    </r>
    <r>
      <rPr>
        <sz val="10"/>
        <rFont val="Calibri"/>
        <family val="2"/>
      </rPr>
      <t>€</t>
    </r>
    <r>
      <rPr>
        <sz val="10"/>
        <rFont val="Calibri"/>
        <family val="2"/>
        <scheme val="minor"/>
      </rPr>
      <t xml:space="preserve">690 million) divided by the number of years (2013-2015). The exception is 2016, where data was available indicating that </t>
    </r>
    <r>
      <rPr>
        <sz val="10"/>
        <rFont val="Calibri"/>
        <family val="2"/>
      </rPr>
      <t>€</t>
    </r>
    <r>
      <rPr>
        <sz val="10"/>
        <rFont val="Calibri"/>
        <family val="2"/>
        <scheme val="minor"/>
      </rPr>
      <t>43 million was in fact reimbursed.</t>
    </r>
  </si>
  <si>
    <t xml:space="preserve">Fossil fuels contribute 38% to Myanmar's electricity supply. The figure was multiplied by the fossil fuel contribution. </t>
  </si>
  <si>
    <t>Currency in USD.</t>
  </si>
  <si>
    <t>Currency in USD, except for column L.</t>
  </si>
  <si>
    <t>Multiple activities or unclear</t>
  </si>
  <si>
    <t xml:space="preserve">Coal mining </t>
  </si>
  <si>
    <t>International (outside EU)</t>
  </si>
  <si>
    <t>State-owned enterprise investment</t>
  </si>
  <si>
    <t>Domestic and EU</t>
  </si>
  <si>
    <t>Maritime</t>
  </si>
  <si>
    <t>Aviation</t>
  </si>
  <si>
    <t>TOTAL</t>
  </si>
  <si>
    <t>Excise duty exemption on energy
used in electric railways</t>
  </si>
  <si>
    <t>Calculated for the share of oil, gas and coal sources in gross electricity production; World Development Indicators</t>
  </si>
  <si>
    <t>The exemption discourages efficient consumption of electricity, whose production still depends largely on fossil fuel production. Calculated for the share of oil, gas and coal sources in gross electricity production; World Development Indicators</t>
  </si>
  <si>
    <t>This measure subsidises electricity consumption, which is largely dependent on fossil fuels. Calculated for the share of oil, gas and coal sources in gross electricity production; World Development Indicators</t>
  </si>
  <si>
    <r>
      <t xml:space="preserve">Fiscal support
</t>
    </r>
    <r>
      <rPr>
        <sz val="9"/>
        <color theme="1"/>
        <rFont val="Calibri"/>
        <family val="2"/>
        <scheme val="minor"/>
      </rPr>
      <t>(Budget expenditure
+ tax exemptions
+ price relief)</t>
    </r>
  </si>
  <si>
    <t>Fiscal support</t>
  </si>
  <si>
    <t>Development, extraction and preparation</t>
  </si>
  <si>
    <t>Electricity (coal- and gas-fired)</t>
  </si>
  <si>
    <t>Summary</t>
  </si>
  <si>
    <t>Read the full report: http://odi.org/Europe-fossil-fuel-subsidies</t>
  </si>
  <si>
    <r>
      <t xml:space="preserve">This data sheet provides background information for the report: </t>
    </r>
    <r>
      <rPr>
        <i/>
        <sz val="11"/>
        <rFont val="Calibri"/>
        <family val="2"/>
        <scheme val="minor"/>
      </rPr>
      <t>Monitoring Europe's fossil fuel subsidies: Italy</t>
    </r>
  </si>
  <si>
    <t>Activity / instrument</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</si>
  <si>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 xml:space="preserve">Phase-out 2020: monitoring Europe's fossil fuel subsidies </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</si>
  <si>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</si>
  <si>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Read the Italy country study: https://www.odi.org/publications/10928-monitoring-europe-s-fossil-fuel-subsidies-italy</t>
  </si>
  <si>
    <t>Summary table of subsidies by activity (Euro millions, average 2014 - 2016) - Italy</t>
  </si>
  <si>
    <t>Fiscal support (including tax breaks, budgetary expenditure, and price and income support) - in national currency (Euro) millions - Italy</t>
  </si>
  <si>
    <t>Public finance (domestic and within the EU) - in national currency (Euros) millions - Italy</t>
  </si>
  <si>
    <t>Public finance (international) - in national currency (Euros) millions - Italy</t>
  </si>
  <si>
    <t>SOE Investment in Euro millions (except where otherwise indicated) - Italy</t>
  </si>
  <si>
    <t>In the period of this study (2014-2016) we have not identified any investment in fossil fuels by state-owned enterprises (SOEs) that are majority owned by the Italian government (50% or more).</t>
  </si>
  <si>
    <t xml:space="preserve">Government/Public body - </t>
  </si>
  <si>
    <t>Subsidies for production  and consumption of coal, oil and gas: Italy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</si>
</sst>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407]General"/>
    <numFmt numFmtId="165" formatCode="0.0"/>
  </numFmts>
  <fonts count="4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0"/>
      <name val="Arial"/>
      <family val="2"/>
    </font>
    <font>
      <sz val="11"/>
      <color rgb="FF9C5700"/>
      <name val="Calibri"/>
      <family val="2"/>
      <scheme val="minor"/>
    </font>
    <font>
      <u/>
      <sz val="11"/>
      <color theme="10"/>
      <name val="Calibri"/>
      <family val="2"/>
      <scheme val="minor"/>
    </font>
    <font>
      <u/>
      <sz val="10"/>
      <color indexed="12"/>
      <name val="Verdana"/>
      <family val="2"/>
    </font>
    <font>
      <sz val="10"/>
      <color indexed="8"/>
      <name val="Verdana"/>
      <family val="2"/>
    </font>
    <font>
      <b/>
      <sz val="12"/>
      <color theme="1"/>
      <name val="Calibri"/>
      <family val="2"/>
      <scheme val="minor"/>
    </font>
    <font>
      <sz val="10"/>
      <color theme="1"/>
      <name val="Trebuchet MS"/>
      <family val="2"/>
    </font>
    <font>
      <sz val="10"/>
      <color theme="1"/>
      <name val="Calibri"/>
      <family val="2"/>
      <scheme val="minor"/>
    </font>
    <font>
      <b/>
      <sz val="10"/>
      <color theme="1"/>
      <name val="Calibri"/>
      <family val="2"/>
      <scheme val="minor"/>
    </font>
    <font>
      <u/>
      <sz val="10"/>
      <color theme="10"/>
      <name val="Calibri"/>
      <family val="2"/>
      <scheme val="minor"/>
    </font>
    <font>
      <sz val="10"/>
      <color indexed="8"/>
      <name val="Calibri"/>
      <family val="2"/>
      <scheme val="minor"/>
    </font>
    <font>
      <sz val="10"/>
      <name val="Calibri"/>
      <family val="2"/>
      <scheme val="minor"/>
    </font>
    <font>
      <b/>
      <sz val="10"/>
      <name val="Calibri"/>
      <family val="2"/>
      <scheme val="minor"/>
    </font>
    <font>
      <u/>
      <sz val="10"/>
      <color rgb="FF0070C0"/>
      <name val="Calibri"/>
      <family val="2"/>
      <scheme val="minor"/>
    </font>
    <font>
      <b/>
      <sz val="10"/>
      <color indexed="8"/>
      <name val="Calibri"/>
      <family val="2"/>
      <scheme val="minor"/>
    </font>
    <font>
      <i/>
      <sz val="11"/>
      <color theme="1"/>
      <name val="Calibri"/>
      <family val="2"/>
      <scheme val="minor"/>
    </font>
    <font>
      <sz val="10"/>
      <name val="Calibri"/>
      <family val="2"/>
    </font>
    <font>
      <sz val="8"/>
      <name val="Verdana"/>
      <family val="2"/>
    </font>
    <font>
      <sz val="9"/>
      <color theme="1"/>
      <name val="Calibri"/>
      <family val="2"/>
      <scheme val="minor"/>
    </font>
    <font>
      <i/>
      <sz val="9"/>
      <color theme="1"/>
      <name val="Calibri"/>
      <family val="2"/>
      <scheme val="minor"/>
    </font>
    <font>
      <b/>
      <sz val="9"/>
      <color theme="1"/>
      <name val="Calibri"/>
      <family val="2"/>
      <scheme val="minor"/>
    </font>
    <font>
      <i/>
      <sz val="11"/>
      <name val="Calibri"/>
      <family val="2"/>
      <scheme val="minor"/>
    </font>
    <font>
      <b/>
      <sz val="12"/>
      <color theme="0"/>
      <name val="Calibri"/>
      <family val="2"/>
      <scheme val="minor"/>
    </font>
    <font>
      <sz val="11"/>
      <name val="Calibri"/>
      <family val="2"/>
      <scheme val="minor"/>
    </font>
    <font>
      <b/>
      <sz val="11"/>
      <name val="Calibri"/>
      <family val="2"/>
      <scheme val="minor"/>
    </font>
    <font>
      <b/>
      <u/>
      <sz val="11"/>
      <color theme="10"/>
      <name val="Calibri"/>
      <family val="2"/>
      <scheme val="minor"/>
    </font>
    <font>
      <b/>
      <i/>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E6C95"/>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47"/>
      </left>
      <right style="hair">
        <color indexed="47"/>
      </right>
      <top style="hair">
        <color indexed="47"/>
      </top>
      <bottom style="hair">
        <color indexed="47"/>
      </bottom>
      <diagonal/>
    </border>
    <border>
      <left style="medium">
        <color indexed="64"/>
      </left>
      <right/>
      <top/>
      <bottom/>
      <diagonal/>
    </border>
    <border>
      <left style="thin">
        <color indexed="64"/>
      </left>
      <right/>
      <top/>
      <bottom/>
      <diagonal/>
    </border>
    <border>
      <left style="thin">
        <color auto="1"/>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6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3" fontId="19" fillId="0" borderId="0" applyFont="0" applyFill="0" applyBorder="0" applyAlignment="0" applyProtection="0"/>
    <xf numFmtId="0" fontId="21" fillId="0" borderId="0"/>
    <xf numFmtId="43" fontId="19" fillId="0" borderId="0" applyFont="0" applyFill="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164" fontId="25" fillId="0" borderId="0" applyBorder="0" applyProtection="0"/>
    <xf numFmtId="0" fontId="1" fillId="0" borderId="0"/>
    <xf numFmtId="0" fontId="27" fillId="0" borderId="0"/>
    <xf numFmtId="43" fontId="19" fillId="0" borderId="0" applyFont="0" applyFill="0" applyBorder="0" applyAlignment="0" applyProtection="0"/>
    <xf numFmtId="9" fontId="27" fillId="0" borderId="0" applyFont="0" applyFill="0" applyBorder="0" applyAlignment="0" applyProtection="0"/>
    <xf numFmtId="0" fontId="38" fillId="0" borderId="26" applyNumberFormat="0" applyAlignment="0"/>
  </cellStyleXfs>
  <cellXfs count="113">
    <xf numFmtId="0" fontId="0" fillId="0" borderId="0" xfId="0"/>
    <xf numFmtId="0" fontId="26" fillId="0" borderId="11" xfId="0" applyFont="1" applyBorder="1" applyAlignment="1">
      <alignment horizontal="center" vertical="center" wrapText="1"/>
    </xf>
    <xf numFmtId="4" fontId="26" fillId="0" borderId="11" xfId="0" applyNumberFormat="1" applyFont="1" applyBorder="1" applyAlignment="1">
      <alignment horizontal="center" vertical="center" wrapText="1"/>
    </xf>
    <xf numFmtId="0" fontId="29" fillId="0" borderId="10" xfId="0" applyFont="1" applyFill="1" applyBorder="1" applyAlignment="1">
      <alignment horizontal="left" vertical="center" wrapText="1"/>
    </xf>
    <xf numFmtId="0" fontId="28" fillId="0" borderId="10" xfId="60" applyFont="1" applyFill="1" applyBorder="1" applyAlignment="1">
      <alignment horizontal="center" vertical="center" wrapText="1"/>
    </xf>
    <xf numFmtId="0" fontId="28" fillId="0" borderId="10" xfId="0" applyFont="1" applyFill="1" applyBorder="1" applyAlignment="1">
      <alignment horizontal="center" vertical="center" wrapText="1"/>
    </xf>
    <xf numFmtId="165" fontId="28" fillId="0" borderId="10" xfId="0" applyNumberFormat="1" applyFont="1" applyFill="1" applyBorder="1" applyAlignment="1">
      <alignment horizontal="center" vertical="center" wrapText="1"/>
    </xf>
    <xf numFmtId="3" fontId="30" fillId="0" borderId="10" xfId="55" applyNumberFormat="1" applyFont="1" applyFill="1" applyBorder="1" applyAlignment="1">
      <alignment horizontal="center" vertical="center" wrapText="1"/>
    </xf>
    <xf numFmtId="0" fontId="28" fillId="0" borderId="10" xfId="0" applyFont="1" applyBorder="1" applyAlignment="1">
      <alignment horizontal="center" vertical="center" wrapText="1"/>
    </xf>
    <xf numFmtId="3" fontId="31" fillId="0" borderId="10" xfId="43" applyNumberFormat="1" applyFont="1" applyFill="1" applyBorder="1" applyAlignment="1">
      <alignment horizontal="center" vertical="center" wrapText="1"/>
    </xf>
    <xf numFmtId="165" fontId="31" fillId="0" borderId="10" xfId="43"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45" applyFont="1" applyFill="1" applyBorder="1" applyAlignment="1">
      <alignment horizontal="center" vertical="center" wrapText="1"/>
    </xf>
    <xf numFmtId="165" fontId="32" fillId="0" borderId="10" xfId="0" applyNumberFormat="1" applyFont="1" applyFill="1" applyBorder="1" applyAlignment="1">
      <alignment horizontal="center" vertical="center" wrapText="1"/>
    </xf>
    <xf numFmtId="0" fontId="27" fillId="0" borderId="10" xfId="60" applyFont="1" applyFill="1" applyBorder="1" applyAlignment="1">
      <alignment horizontal="center" vertical="center" wrapText="1"/>
    </xf>
    <xf numFmtId="0" fontId="28" fillId="0" borderId="10" xfId="60" applyFont="1" applyFill="1" applyBorder="1" applyAlignment="1">
      <alignment horizontal="left" vertical="center" wrapText="1"/>
    </xf>
    <xf numFmtId="0" fontId="28" fillId="0" borderId="10" xfId="0" applyFont="1" applyBorder="1" applyAlignment="1">
      <alignment horizontal="left" vertical="center" wrapText="1"/>
    </xf>
    <xf numFmtId="3" fontId="34" fillId="0" borderId="10" xfId="55" applyNumberFormat="1" applyFont="1" applyFill="1" applyBorder="1" applyAlignment="1">
      <alignment horizontal="center" vertical="center" wrapText="1"/>
    </xf>
    <xf numFmtId="165" fontId="28" fillId="0" borderId="10" xfId="0" quotePrefix="1" applyNumberFormat="1" applyFont="1" applyFill="1" applyBorder="1" applyAlignment="1">
      <alignment horizontal="center" vertical="center" wrapText="1"/>
    </xf>
    <xf numFmtId="165" fontId="28" fillId="0" borderId="10" xfId="0" applyNumberFormat="1" applyFont="1" applyBorder="1" applyAlignment="1">
      <alignment horizontal="center" vertical="center" wrapText="1"/>
    </xf>
    <xf numFmtId="0" fontId="30" fillId="0" borderId="10" xfId="55" applyFont="1" applyFill="1" applyBorder="1" applyAlignment="1">
      <alignment horizontal="center" vertical="center" wrapText="1"/>
    </xf>
    <xf numFmtId="0" fontId="31" fillId="0" borderId="10" xfId="43" applyFont="1" applyFill="1" applyBorder="1" applyAlignment="1">
      <alignment horizontal="center" vertical="center" wrapText="1"/>
    </xf>
    <xf numFmtId="165" fontId="31" fillId="0" borderId="10" xfId="44" applyNumberFormat="1" applyFont="1" applyFill="1" applyBorder="1" applyAlignment="1">
      <alignment horizontal="center" vertical="center" wrapText="1"/>
    </xf>
    <xf numFmtId="0" fontId="26" fillId="0" borderId="10" xfId="0" applyFont="1" applyBorder="1" applyAlignment="1">
      <alignment horizontal="center" vertical="center" wrapText="1"/>
    </xf>
    <xf numFmtId="3" fontId="29" fillId="0" borderId="10" xfId="43" applyNumberFormat="1" applyFont="1" applyFill="1" applyBorder="1" applyAlignment="1">
      <alignment horizontal="left" vertical="center" wrapText="1"/>
    </xf>
    <xf numFmtId="165" fontId="28" fillId="0" borderId="10" xfId="43" applyNumberFormat="1" applyFont="1" applyFill="1" applyBorder="1" applyAlignment="1">
      <alignment horizontal="center" vertical="center" wrapText="1"/>
    </xf>
    <xf numFmtId="0" fontId="36" fillId="0" borderId="0" xfId="0" applyFont="1" applyFill="1" applyBorder="1"/>
    <xf numFmtId="0" fontId="0" fillId="0" borderId="0" xfId="0" applyFill="1" applyBorder="1"/>
    <xf numFmtId="3" fontId="0" fillId="0" borderId="0" xfId="0" applyNumberFormat="1" applyFill="1" applyBorder="1"/>
    <xf numFmtId="0" fontId="16" fillId="0" borderId="0" xfId="0" applyFont="1"/>
    <xf numFmtId="0" fontId="23" fillId="0" borderId="0" xfId="55"/>
    <xf numFmtId="0" fontId="32" fillId="0" borderId="10" xfId="60" applyFont="1" applyFill="1" applyBorder="1" applyAlignment="1">
      <alignment horizontal="center" vertical="center" wrapText="1"/>
    </xf>
    <xf numFmtId="3" fontId="32" fillId="0" borderId="10" xfId="55" applyNumberFormat="1" applyFont="1" applyFill="1" applyBorder="1" applyAlignment="1">
      <alignment horizontal="center" vertical="center" wrapText="1"/>
    </xf>
    <xf numFmtId="0" fontId="32" fillId="0" borderId="10" xfId="55" applyFont="1" applyFill="1" applyBorder="1" applyAlignment="1">
      <alignment horizontal="center" vertical="center" wrapText="1"/>
    </xf>
    <xf numFmtId="4" fontId="26"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3" fontId="33" fillId="0" borderId="10" xfId="43" applyNumberFormat="1" applyFont="1" applyFill="1" applyBorder="1" applyAlignment="1">
      <alignment horizontal="left" vertical="center" wrapText="1"/>
    </xf>
    <xf numFmtId="165" fontId="32" fillId="0" borderId="10" xfId="43" applyNumberFormat="1" applyFont="1" applyFill="1" applyBorder="1" applyAlignment="1">
      <alignment horizontal="center" vertical="center" wrapText="1"/>
    </xf>
    <xf numFmtId="3" fontId="32" fillId="0" borderId="10" xfId="43" applyNumberFormat="1" applyFont="1" applyFill="1" applyBorder="1" applyAlignment="1">
      <alignment horizontal="center" vertical="center" wrapText="1"/>
    </xf>
    <xf numFmtId="0" fontId="39" fillId="0" borderId="0" xfId="0" applyFont="1"/>
    <xf numFmtId="3" fontId="30" fillId="0" borderId="10" xfId="55" applyNumberFormat="1" applyFont="1" applyFill="1" applyBorder="1" applyAlignment="1">
      <alignment horizontal="center" vertical="center" wrapText="1"/>
    </xf>
    <xf numFmtId="0" fontId="28" fillId="0" borderId="10" xfId="60" applyFont="1" applyFill="1" applyBorder="1" applyAlignment="1">
      <alignment horizontal="center" vertical="center" wrapText="1"/>
    </xf>
    <xf numFmtId="0" fontId="40" fillId="0" borderId="17" xfId="0" applyFont="1" applyBorder="1" applyAlignment="1">
      <alignment horizontal="right"/>
    </xf>
    <xf numFmtId="0" fontId="0" fillId="0" borderId="0" xfId="0" applyAlignment="1">
      <alignment wrapText="1"/>
    </xf>
    <xf numFmtId="3" fontId="0" fillId="0" borderId="0" xfId="0" applyNumberFormat="1"/>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3" fontId="40" fillId="0" borderId="20" xfId="0" applyNumberFormat="1" applyFont="1" applyFill="1" applyBorder="1" applyAlignment="1">
      <alignment horizontal="right"/>
    </xf>
    <xf numFmtId="3" fontId="40" fillId="0" borderId="10" xfId="0" applyNumberFormat="1" applyFont="1" applyFill="1" applyBorder="1" applyAlignment="1">
      <alignment horizontal="right"/>
    </xf>
    <xf numFmtId="0" fontId="41" fillId="0" borderId="27" xfId="0" applyFont="1" applyBorder="1"/>
    <xf numFmtId="0" fontId="41" fillId="0" borderId="23" xfId="0" applyFont="1" applyBorder="1" applyAlignment="1">
      <alignment wrapText="1"/>
    </xf>
    <xf numFmtId="3" fontId="39" fillId="0" borderId="31" xfId="0" applyNumberFormat="1" applyFont="1" applyFill="1" applyBorder="1" applyAlignment="1">
      <alignment horizontal="center" vertical="center"/>
    </xf>
    <xf numFmtId="3" fontId="39" fillId="0" borderId="32" xfId="0" applyNumberFormat="1" applyFont="1" applyFill="1" applyBorder="1" applyAlignment="1">
      <alignment horizontal="center" vertical="center"/>
    </xf>
    <xf numFmtId="3" fontId="39" fillId="0" borderId="30" xfId="0" applyNumberFormat="1" applyFont="1" applyFill="1" applyBorder="1" applyAlignment="1">
      <alignment horizontal="center" vertical="center"/>
    </xf>
    <xf numFmtId="3" fontId="39" fillId="0" borderId="31" xfId="0" applyNumberFormat="1" applyFont="1" applyFill="1" applyBorder="1" applyAlignment="1">
      <alignment horizontal="center" vertical="center" wrapText="1"/>
    </xf>
    <xf numFmtId="0" fontId="40" fillId="0" borderId="27" xfId="0" applyFont="1" applyBorder="1" applyAlignment="1">
      <alignment horizontal="right"/>
    </xf>
    <xf numFmtId="3" fontId="40" fillId="0" borderId="28" xfId="0" applyNumberFormat="1" applyFont="1" applyFill="1" applyBorder="1" applyAlignment="1">
      <alignment horizontal="right"/>
    </xf>
    <xf numFmtId="3" fontId="40" fillId="0" borderId="29" xfId="0" applyNumberFormat="1" applyFont="1" applyFill="1" applyBorder="1" applyAlignment="1">
      <alignment horizontal="right"/>
    </xf>
    <xf numFmtId="3" fontId="39" fillId="0" borderId="33" xfId="0" applyNumberFormat="1" applyFont="1" applyFill="1" applyBorder="1" applyAlignment="1">
      <alignment horizontal="center" vertical="center"/>
    </xf>
    <xf numFmtId="3" fontId="40" fillId="0" borderId="22" xfId="0" applyNumberFormat="1" applyFont="1" applyFill="1" applyBorder="1" applyAlignment="1">
      <alignment horizontal="right"/>
    </xf>
    <xf numFmtId="3" fontId="40" fillId="0" borderId="35" xfId="0" applyNumberFormat="1" applyFont="1" applyFill="1" applyBorder="1" applyAlignment="1">
      <alignment horizontal="right"/>
    </xf>
    <xf numFmtId="3" fontId="40" fillId="0" borderId="12" xfId="0" applyNumberFormat="1" applyFont="1" applyFill="1" applyBorder="1" applyAlignment="1">
      <alignment horizontal="right"/>
    </xf>
    <xf numFmtId="3" fontId="40" fillId="0" borderId="21" xfId="0" applyNumberFormat="1" applyFont="1" applyFill="1" applyBorder="1" applyAlignment="1">
      <alignment horizontal="right"/>
    </xf>
    <xf numFmtId="0" fontId="41" fillId="0" borderId="19" xfId="0" applyFont="1" applyFill="1" applyBorder="1" applyAlignment="1">
      <alignment horizontal="center" vertical="center" wrapText="1"/>
    </xf>
    <xf numFmtId="0" fontId="0" fillId="0" borderId="0" xfId="0" applyFill="1"/>
    <xf numFmtId="3" fontId="39" fillId="0" borderId="32" xfId="0" applyNumberFormat="1" applyFont="1" applyFill="1" applyBorder="1" applyAlignment="1">
      <alignment horizontal="center" vertical="center" wrapText="1"/>
    </xf>
    <xf numFmtId="3" fontId="39" fillId="0" borderId="18" xfId="0" applyNumberFormat="1" applyFont="1" applyFill="1" applyBorder="1" applyAlignment="1">
      <alignment horizontal="center" vertical="center"/>
    </xf>
    <xf numFmtId="3" fontId="39" fillId="0" borderId="16" xfId="0" applyNumberFormat="1" applyFont="1" applyFill="1" applyBorder="1" applyAlignment="1">
      <alignment horizontal="center" vertical="center"/>
    </xf>
    <xf numFmtId="3" fontId="39" fillId="0" borderId="15" xfId="0" applyNumberFormat="1" applyFont="1" applyFill="1" applyBorder="1" applyAlignment="1">
      <alignment horizontal="center" vertical="center"/>
    </xf>
    <xf numFmtId="3" fontId="39" fillId="0" borderId="13" xfId="0" applyNumberFormat="1" applyFont="1" applyFill="1" applyBorder="1" applyAlignment="1">
      <alignment horizontal="center" vertical="center"/>
    </xf>
    <xf numFmtId="3" fontId="39" fillId="0" borderId="14" xfId="0" applyNumberFormat="1" applyFont="1" applyFill="1" applyBorder="1" applyAlignment="1">
      <alignment horizontal="center" vertical="center"/>
    </xf>
    <xf numFmtId="3" fontId="40" fillId="0" borderId="36" xfId="0" applyNumberFormat="1" applyFont="1" applyFill="1" applyBorder="1" applyAlignment="1">
      <alignment horizontal="right"/>
    </xf>
    <xf numFmtId="3" fontId="40" fillId="0" borderId="27" xfId="0" applyNumberFormat="1" applyFont="1" applyFill="1" applyBorder="1" applyAlignment="1">
      <alignment horizontal="right"/>
    </xf>
    <xf numFmtId="3" fontId="39" fillId="0" borderId="23" xfId="0" applyNumberFormat="1" applyFont="1" applyFill="1" applyBorder="1" applyAlignment="1">
      <alignment horizontal="center" vertical="center"/>
    </xf>
    <xf numFmtId="0" fontId="28" fillId="0" borderId="0" xfId="0" applyFont="1" applyFill="1" applyAlignment="1">
      <alignment vertical="center" wrapText="1"/>
    </xf>
    <xf numFmtId="0" fontId="44" fillId="0" borderId="0" xfId="0" applyFont="1" applyFill="1" applyBorder="1" applyAlignment="1">
      <alignment wrapText="1"/>
    </xf>
    <xf numFmtId="0" fontId="0" fillId="0" borderId="0" xfId="0" applyBorder="1" applyAlignment="1">
      <alignment wrapText="1"/>
    </xf>
    <xf numFmtId="0" fontId="46" fillId="0" borderId="0" xfId="55" applyFont="1" applyBorder="1" applyAlignment="1">
      <alignment wrapText="1"/>
    </xf>
    <xf numFmtId="0" fontId="46" fillId="0" borderId="0" xfId="55" applyFont="1"/>
    <xf numFmtId="0" fontId="43" fillId="0" borderId="0" xfId="0" applyFont="1" applyFill="1" applyAlignment="1">
      <alignment horizontal="left" vertical="center"/>
    </xf>
    <xf numFmtId="0" fontId="41" fillId="0" borderId="18" xfId="0" applyFont="1" applyBorder="1" applyAlignment="1">
      <alignment vertical="center"/>
    </xf>
    <xf numFmtId="0" fontId="43" fillId="0" borderId="0" xfId="43" applyFont="1" applyFill="1" applyBorder="1" applyAlignment="1">
      <alignment horizontal="left" vertical="center"/>
    </xf>
    <xf numFmtId="0" fontId="43" fillId="0" borderId="0" xfId="43" applyFont="1" applyFill="1" applyBorder="1" applyAlignment="1">
      <alignment horizontal="left" vertical="center" wrapText="1"/>
    </xf>
    <xf numFmtId="0" fontId="0" fillId="33" borderId="0" xfId="0" applyFill="1"/>
    <xf numFmtId="0" fontId="43" fillId="0" borderId="0" xfId="43" applyFont="1" applyFill="1" applyAlignment="1">
      <alignment horizontal="left" vertical="center"/>
    </xf>
    <xf numFmtId="0" fontId="26" fillId="0" borderId="11" xfId="0" applyFont="1" applyBorder="1" applyAlignment="1">
      <alignment horizontal="left" vertical="center" wrapText="1"/>
    </xf>
    <xf numFmtId="0" fontId="35" fillId="0" borderId="11" xfId="43" applyFont="1" applyFill="1" applyBorder="1" applyAlignment="1">
      <alignment horizontal="left" vertical="center" wrapText="1"/>
    </xf>
    <xf numFmtId="0" fontId="31" fillId="0" borderId="11" xfId="43" applyFont="1" applyFill="1" applyBorder="1" applyAlignment="1">
      <alignment horizontal="center" vertical="center" wrapText="1"/>
    </xf>
    <xf numFmtId="0" fontId="28" fillId="0" borderId="11" xfId="0" applyFont="1" applyFill="1" applyBorder="1" applyAlignment="1">
      <alignment horizontal="center" vertical="center" wrapText="1"/>
    </xf>
    <xf numFmtId="165" fontId="28"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165" fontId="31" fillId="0" borderId="11" xfId="46" applyNumberFormat="1" applyFont="1" applyFill="1" applyBorder="1" applyAlignment="1">
      <alignment horizontal="center" vertical="center" wrapText="1"/>
    </xf>
    <xf numFmtId="0" fontId="29" fillId="0" borderId="11" xfId="0" applyFont="1" applyFill="1" applyBorder="1" applyAlignment="1">
      <alignment horizontal="left" vertical="center" wrapText="1"/>
    </xf>
    <xf numFmtId="165" fontId="32" fillId="0" borderId="11" xfId="56" applyNumberFormat="1" applyFont="1" applyFill="1" applyBorder="1" applyAlignment="1">
      <alignment horizontal="center" vertical="center" wrapText="1"/>
    </xf>
    <xf numFmtId="0" fontId="32" fillId="0" borderId="11" xfId="57" applyFont="1" applyFill="1" applyBorder="1" applyAlignment="1" applyProtection="1">
      <alignment horizontal="center" vertical="center" wrapText="1"/>
    </xf>
    <xf numFmtId="0" fontId="30" fillId="0" borderId="11" xfId="55" applyFont="1" applyFill="1" applyBorder="1" applyAlignment="1">
      <alignment horizontal="center" vertical="center" wrapText="1"/>
    </xf>
    <xf numFmtId="0" fontId="28" fillId="0" borderId="11" xfId="0" applyFont="1" applyFill="1" applyBorder="1" applyAlignment="1">
      <alignment horizontal="left" vertical="center" wrapText="1"/>
    </xf>
    <xf numFmtId="0" fontId="0" fillId="0" borderId="0" xfId="0" applyBorder="1" applyAlignment="1">
      <alignment vertical="top" wrapText="1"/>
    </xf>
    <xf numFmtId="3" fontId="39" fillId="0" borderId="19" xfId="0" applyNumberFormat="1" applyFont="1" applyFill="1" applyBorder="1" applyAlignment="1">
      <alignment horizontal="center" vertical="center"/>
    </xf>
    <xf numFmtId="3" fontId="39" fillId="0" borderId="37" xfId="0" applyNumberFormat="1" applyFont="1" applyFill="1" applyBorder="1" applyAlignment="1">
      <alignment horizontal="center" vertical="center"/>
    </xf>
    <xf numFmtId="3" fontId="40" fillId="0" borderId="38" xfId="0" applyNumberFormat="1" applyFont="1" applyFill="1" applyBorder="1" applyAlignment="1">
      <alignment horizontal="right" vertical="center"/>
    </xf>
    <xf numFmtId="3" fontId="40" fillId="0" borderId="34" xfId="0" applyNumberFormat="1" applyFont="1" applyFill="1" applyBorder="1" applyAlignment="1">
      <alignment horizontal="right" vertical="center"/>
    </xf>
    <xf numFmtId="0" fontId="31" fillId="0" borderId="0" xfId="43" applyFont="1"/>
    <xf numFmtId="0" fontId="23" fillId="0" borderId="10" xfId="55" applyFill="1" applyBorder="1" applyAlignment="1">
      <alignment horizontal="center" vertical="center" wrapText="1"/>
    </xf>
    <xf numFmtId="0" fontId="23" fillId="0" borderId="11" xfId="55" applyFill="1" applyBorder="1" applyAlignment="1">
      <alignment horizontal="center" vertical="center" wrapText="1"/>
    </xf>
    <xf numFmtId="0" fontId="43" fillId="33" borderId="0" xfId="0" applyFont="1" applyFill="1" applyAlignment="1">
      <alignment horizontal="left" vertical="center"/>
    </xf>
    <xf numFmtId="0" fontId="47" fillId="0" borderId="23" xfId="0" applyFont="1" applyBorder="1" applyAlignment="1">
      <alignment horizontal="center"/>
    </xf>
    <xf numFmtId="0" fontId="47" fillId="0" borderId="24" xfId="0" applyFont="1" applyBorder="1" applyAlignment="1">
      <alignment horizontal="center"/>
    </xf>
    <xf numFmtId="0" fontId="47" fillId="0" borderId="25" xfId="0" applyFont="1" applyBorder="1" applyAlignment="1">
      <alignment horizontal="center"/>
    </xf>
    <xf numFmtId="0" fontId="43" fillId="33" borderId="0" xfId="43" applyFont="1" applyFill="1" applyBorder="1" applyAlignment="1">
      <alignment horizontal="left" vertical="center"/>
    </xf>
    <xf numFmtId="0" fontId="43" fillId="33" borderId="0" xfId="43" applyFont="1" applyFill="1" applyAlignment="1">
      <alignment horizontal="left" vertical="center"/>
    </xf>
    <xf numFmtId="0" fontId="43" fillId="33" borderId="0" xfId="43" applyFont="1" applyFill="1" applyBorder="1" applyAlignment="1">
      <alignment horizontal="left" vertical="center" wrapText="1"/>
    </xf>
  </cellXfs>
  <cellStyles count="6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9"/>
    <cellStyle name="60% - Accent2" xfId="25" builtinId="36" customBuiltin="1"/>
    <cellStyle name="60% - Accent2 2" xfId="50"/>
    <cellStyle name="60% - Accent3" xfId="29" builtinId="40" customBuiltin="1"/>
    <cellStyle name="60% - Accent3 2" xfId="51"/>
    <cellStyle name="60% - Accent4" xfId="33" builtinId="44" customBuiltin="1"/>
    <cellStyle name="60% - Accent4 2" xfId="52"/>
    <cellStyle name="60% - Accent5" xfId="37" builtinId="48" customBuiltin="1"/>
    <cellStyle name="60% - Accent5 2" xfId="53"/>
    <cellStyle name="60% - Accent6" xfId="41" builtinId="52" customBuiltin="1"/>
    <cellStyle name="60% - Accent6 2" xfId="5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3" xfId="46"/>
    <cellStyle name="Comma 4" xfId="61"/>
    <cellStyle name="Currency" xfId="56" builtinId="4"/>
    <cellStyle name="E_TableCell1" xfId="63"/>
    <cellStyle name="Excel Built-in Normal" xfId="58"/>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5" builtinId="8"/>
    <cellStyle name="Hyperlink 2" xfId="47"/>
    <cellStyle name="Hyperlink 3" xfId="57"/>
    <cellStyle name="Input" xfId="9" builtinId="20" customBuiltin="1"/>
    <cellStyle name="Linked Cell" xfId="12" builtinId="24" customBuiltin="1"/>
    <cellStyle name="Neutral" xfId="8" builtinId="28" customBuiltin="1"/>
    <cellStyle name="Neutral 2" xfId="48"/>
    <cellStyle name="Normal" xfId="0" builtinId="0"/>
    <cellStyle name="Normal 2" xfId="42"/>
    <cellStyle name="Normal 3" xfId="43"/>
    <cellStyle name="Normal 4" xfId="45"/>
    <cellStyle name="Normal 5" xfId="60"/>
    <cellStyle name="Note" xfId="15" builtinId="10" customBuiltin="1"/>
    <cellStyle name="Output" xfId="10" builtinId="21" customBuiltin="1"/>
    <cellStyle name="Percent 2" xfId="62"/>
    <cellStyle name="Standard 2" xfId="59"/>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E6C95"/>
      <color rgb="FFFFDEA8"/>
      <color rgb="FFC9A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28-monitoring-europe-s-fossil-fuel-subsidies-italy"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legambiente.it/sites/default/files/docs/stop_sussidi_fonti_fossili_2016.pdf" TargetMode="External"/><Relationship Id="rId18" Type="http://schemas.openxmlformats.org/officeDocument/2006/relationships/hyperlink" Target="http://www.minambiente.it/sites/default/files/archivio/allegati/trasparenza_valutazione_merito/SVI/economia_ambientale/catalogo_sussidi_ambientali_-_def.pdf" TargetMode="External"/><Relationship Id="rId26" Type="http://schemas.openxmlformats.org/officeDocument/2006/relationships/hyperlink" Target="http://www.minambiente.it/sites/default/files/archivio/allegati/trasparenza_valutazione_merito/SVI/economia_ambientale/catalogo_sussidi_ambientali_-_def.pdf" TargetMode="External"/><Relationship Id="rId39" Type="http://schemas.openxmlformats.org/officeDocument/2006/relationships/hyperlink" Target="https://www.legambiente.it/sites/default/files/docs/stop_sussidi_fonti_fossili_2016.pdf" TargetMode="External"/><Relationship Id="rId21" Type="http://schemas.openxmlformats.org/officeDocument/2006/relationships/hyperlink" Target="http://www.minambiente.it/sites/default/files/archivio/allegati/trasparenza_valutazione_merito/SVI/economia_ambientale/catalogo_sussidi_ambientali_-_def.pdf" TargetMode="External"/><Relationship Id="rId34" Type="http://schemas.openxmlformats.org/officeDocument/2006/relationships/hyperlink" Target="https://www.legambiente.it/sites/default/files/docs/stop_sussidi_fonti_fossili_2016.pdf" TargetMode="External"/><Relationship Id="rId42" Type="http://schemas.openxmlformats.org/officeDocument/2006/relationships/hyperlink" Target="http://www.oecd.org/site/tadffss/data/" TargetMode="External"/><Relationship Id="rId47" Type="http://schemas.openxmlformats.org/officeDocument/2006/relationships/hyperlink" Target="http://www.oecd.org/site/tadffss/data/" TargetMode="External"/><Relationship Id="rId50" Type="http://schemas.openxmlformats.org/officeDocument/2006/relationships/hyperlink" Target="http://www.oecd.org/site/tadffss/data/" TargetMode="External"/><Relationship Id="rId55" Type="http://schemas.openxmlformats.org/officeDocument/2006/relationships/hyperlink" Target="http://www.minambiente.it/sites/default/files/archivio/allegati/trasparenza_valutazione_merito/SVI/economia_ambientale/catalogo_sussidi_ambientali_-_def.pdf" TargetMode="External"/><Relationship Id="rId7" Type="http://schemas.openxmlformats.org/officeDocument/2006/relationships/hyperlink" Target="http://www.minambiente.it/sites/default/files/archivio/allegati/trasparenza_valutazione_merito/SVI/economia_ambientale/catalogo_sussidi_ambientali_-_def.pdf" TargetMode="External"/><Relationship Id="rId12" Type="http://schemas.openxmlformats.org/officeDocument/2006/relationships/hyperlink" Target="https://www.legambiente.it/sites/default/files/docs/stop_sussidi_fonti_fossili_2016.pdf" TargetMode="External"/><Relationship Id="rId17" Type="http://schemas.openxmlformats.org/officeDocument/2006/relationships/hyperlink" Target="http://www.minambiente.it/sites/default/files/archivio/allegati/trasparenza_valutazione_merito/SVI/economia_ambientale/catalogo_sussidi_ambientali_-_def.pdf" TargetMode="External"/><Relationship Id="rId25" Type="http://schemas.openxmlformats.org/officeDocument/2006/relationships/hyperlink" Target="http://www.minambiente.it/sites/default/files/archivio/allegati/trasparenza_valutazione_merito/SVI/economia_ambientale/catalogo_sussidi_ambientali_-_def.pdf" TargetMode="External"/><Relationship Id="rId33" Type="http://schemas.openxmlformats.org/officeDocument/2006/relationships/hyperlink" Target="http://www.minambiente.it/sites/default/files/archivio/allegati/trasparenza_valutazione_merito/SVI/economia_ambientale/catalogo_sussidi_ambientali_-_def.pdf" TargetMode="External"/><Relationship Id="rId38" Type="http://schemas.openxmlformats.org/officeDocument/2006/relationships/hyperlink" Target="http://www.minambiente.it/sites/default/files/archivio/allegati/trasparenza_valutazione_merito/SVI/economia_ambientale/catalogo_sussidi_ambientali_-_def.pdf" TargetMode="External"/><Relationship Id="rId46" Type="http://schemas.openxmlformats.org/officeDocument/2006/relationships/hyperlink" Target="http://www.oecd.org/site/tadffss/data/" TargetMode="External"/><Relationship Id="rId2" Type="http://schemas.openxmlformats.org/officeDocument/2006/relationships/hyperlink" Target="http://www.oecd-ilibrary.org/energy/data/iea-energy-technology-r-d-statistics_enetech-data-en" TargetMode="External"/><Relationship Id="rId16" Type="http://schemas.openxmlformats.org/officeDocument/2006/relationships/hyperlink" Target="http://www.oecd.org/site/tadffss/data/" TargetMode="External"/><Relationship Id="rId20" Type="http://schemas.openxmlformats.org/officeDocument/2006/relationships/hyperlink" Target="http://www.minambiente.it/sites/default/files/archivio/allegati/trasparenza_valutazione_merito/SVI/economia_ambientale/catalogo_sussidi_ambientali_-_def.pdf" TargetMode="External"/><Relationship Id="rId29" Type="http://schemas.openxmlformats.org/officeDocument/2006/relationships/hyperlink" Target="http://www.minambiente.it/sites/default/files/archivio/allegati/trasparenza_valutazione_merito/SVI/economia_ambientale/catalogo_sussidi_ambientali_-_def.pdf" TargetMode="External"/><Relationship Id="rId41" Type="http://schemas.openxmlformats.org/officeDocument/2006/relationships/hyperlink" Target="http://www.oecd.org/site/tadffss/data/" TargetMode="External"/><Relationship Id="rId54" Type="http://schemas.openxmlformats.org/officeDocument/2006/relationships/hyperlink" Target="http://www.minambiente.it/sites/default/files/archivio/allegati/trasparenza_valutazione_merito/SVI/economia_ambientale/catalogo_sussidi_ambientali_-_def.pdf" TargetMode="External"/><Relationship Id="rId1" Type="http://schemas.openxmlformats.org/officeDocument/2006/relationships/hyperlink" Target="http://www.oecd-ilibrary.org/energy/data/iea-energy-technology-r-d-statistics_enetech-data-en" TargetMode="External"/><Relationship Id="rId6" Type="http://schemas.openxmlformats.org/officeDocument/2006/relationships/hyperlink" Target="http://www.oecd-ilibrary.org/energy/data/iea-energy-technology-r-d-statistics_enetech-data-en" TargetMode="External"/><Relationship Id="rId11" Type="http://schemas.openxmlformats.org/officeDocument/2006/relationships/hyperlink" Target="https://www.legambiente.it/sites/default/files/docs/stop_sussidi_fonti_fossili_2016.pdf" TargetMode="External"/><Relationship Id="rId24" Type="http://schemas.openxmlformats.org/officeDocument/2006/relationships/hyperlink" Target="http://www.minambiente.it/sites/default/files/archivio/allegati/trasparenza_valutazione_merito/SVI/economia_ambientale/catalogo_sussidi_ambientali_-_def.pdf" TargetMode="External"/><Relationship Id="rId32" Type="http://schemas.openxmlformats.org/officeDocument/2006/relationships/hyperlink" Target="https://ec.europa.eu/energy/sites/ener/files/documents/ECOFYS%202014%20Subsidies%20and%20costs%20of%20EU%20energy_11_Nov.pdf" TargetMode="External"/><Relationship Id="rId37" Type="http://schemas.openxmlformats.org/officeDocument/2006/relationships/hyperlink" Target="http://www.oecd.org/site/tadffss/data/" TargetMode="External"/><Relationship Id="rId40" Type="http://schemas.openxmlformats.org/officeDocument/2006/relationships/hyperlink" Target="http://www.oecd.org/site/tadffss/data/" TargetMode="External"/><Relationship Id="rId45" Type="http://schemas.openxmlformats.org/officeDocument/2006/relationships/hyperlink" Target="http://www.oecd.org/site/tadffss/data/" TargetMode="External"/><Relationship Id="rId53" Type="http://schemas.openxmlformats.org/officeDocument/2006/relationships/hyperlink" Target="http://www.minambiente.it/sites/default/files/archivio/allegati/trasparenza_valutazione_merito/SVI/economia_ambientale/catalogo_sussidi_ambientali_-_def.pdf" TargetMode="External"/><Relationship Id="rId58" Type="http://schemas.openxmlformats.org/officeDocument/2006/relationships/printerSettings" Target="../printerSettings/printerSettings3.bin"/><Relationship Id="rId5" Type="http://schemas.openxmlformats.org/officeDocument/2006/relationships/hyperlink" Target="http://www.oecd-ilibrary.org/energy/data/iea-energy-technology-r-d-statistics_enetech-data-en" TargetMode="External"/><Relationship Id="rId15" Type="http://schemas.openxmlformats.org/officeDocument/2006/relationships/hyperlink" Target="https://www.legambiente.it/sites/default/files/docs/stop_sussidi_fonti_fossili_2016.pdf" TargetMode="External"/><Relationship Id="rId23" Type="http://schemas.openxmlformats.org/officeDocument/2006/relationships/hyperlink" Target="http://www.minambiente.it/sites/default/files/archivio/allegati/trasparenza_valutazione_merito/SVI/economia_ambientale/catalogo_sussidi_ambientali_-_def.pdf" TargetMode="External"/><Relationship Id="rId28" Type="http://schemas.openxmlformats.org/officeDocument/2006/relationships/hyperlink" Target="http://www.minambiente.it/sites/default/files/archivio/allegati/trasparenza_valutazione_merito/SVI/economia_ambientale/catalogo_sussidi_ambientali_-_def.pdf" TargetMode="External"/><Relationship Id="rId36" Type="http://schemas.openxmlformats.org/officeDocument/2006/relationships/hyperlink" Target="http://www.oecd.org/site/tadffss/data/" TargetMode="External"/><Relationship Id="rId49" Type="http://schemas.openxmlformats.org/officeDocument/2006/relationships/hyperlink" Target="http://www.oecd.org/site/tadffss/data/" TargetMode="External"/><Relationship Id="rId57" Type="http://schemas.openxmlformats.org/officeDocument/2006/relationships/hyperlink" Target="http://www.minambiente.it/sites/default/files/archivio/allegati/trasparenza_valutazione_merito/SVI/economia_ambientale/catalogo_sussidi_ambientali_-_def.pdf" TargetMode="External"/><Relationship Id="rId10" Type="http://schemas.openxmlformats.org/officeDocument/2006/relationships/hyperlink" Target="http://www.qualenergia.it/articoli/20160407-ets-italia-cos%C3%AC-i-soldi-tornano-chi-inquina-anzich%C3%A8-andare-rinnovabili-ed-efficien" TargetMode="External"/><Relationship Id="rId19" Type="http://schemas.openxmlformats.org/officeDocument/2006/relationships/hyperlink" Target="http://www.minambiente.it/sites/default/files/archivio/allegati/trasparenza_valutazione_merito/SVI/economia_ambientale/catalogo_sussidi_ambientali_-_def.pdf" TargetMode="External"/><Relationship Id="rId31" Type="http://schemas.openxmlformats.org/officeDocument/2006/relationships/hyperlink" Target="http://www.minambiente.it/sites/default/files/archivio/allegati/trasparenza_valutazione_merito/SVI/economia_ambientale/catalogo_sussidi_ambientali_-_def.pdf" TargetMode="External"/><Relationship Id="rId44" Type="http://schemas.openxmlformats.org/officeDocument/2006/relationships/hyperlink" Target="http://www.oecd.org/site/tadffss/data/" TargetMode="External"/><Relationship Id="rId52" Type="http://schemas.openxmlformats.org/officeDocument/2006/relationships/hyperlink" Target="http://www.oecd.org/site/tadffss/data/" TargetMode="External"/><Relationship Id="rId4" Type="http://schemas.openxmlformats.org/officeDocument/2006/relationships/hyperlink" Target="http://www.oecd-ilibrary.org/energy/data/iea-energy-technology-r-d-statistics_enetech-data-en" TargetMode="External"/><Relationship Id="rId9" Type="http://schemas.openxmlformats.org/officeDocument/2006/relationships/hyperlink" Target="http://www.minambiente.it/sites/default/files/archivio/allegati/trasparenza_valutazione_merito/SVI/economia_ambientale/catalogo_sussidi_ambientali_-_def.pdf" TargetMode="External"/><Relationship Id="rId14" Type="http://schemas.openxmlformats.org/officeDocument/2006/relationships/hyperlink" Target="https://www.legambiente.it/sites/default/files/docs/stop_sussidi_fonti_fossili_2016.pdf" TargetMode="External"/><Relationship Id="rId22" Type="http://schemas.openxmlformats.org/officeDocument/2006/relationships/hyperlink" Target="http://www.minambiente.it/sites/default/files/archivio/allegati/trasparenza_valutazione_merito/SVI/economia_ambientale/catalogo_sussidi_ambientali_-_def.pdf" TargetMode="External"/><Relationship Id="rId27" Type="http://schemas.openxmlformats.org/officeDocument/2006/relationships/hyperlink" Target="http://www.minambiente.it/sites/default/files/archivio/allegati/trasparenza_valutazione_merito/SVI/economia_ambientale/catalogo_sussidi_ambientali_-_def.pdf" TargetMode="External"/><Relationship Id="rId30" Type="http://schemas.openxmlformats.org/officeDocument/2006/relationships/hyperlink" Target="http://www.minambiente.it/sites/default/files/archivio/allegati/trasparenza_valutazione_merito/SVI/economia_ambientale/catalogo_sussidi_ambientali_-_def.pdf" TargetMode="External"/><Relationship Id="rId35" Type="http://schemas.openxmlformats.org/officeDocument/2006/relationships/hyperlink" Target="http://www.oecd.org/site/tadffss/data/" TargetMode="External"/><Relationship Id="rId43" Type="http://schemas.openxmlformats.org/officeDocument/2006/relationships/hyperlink" Target="http://www.oecd.org/site/tadffss/data/" TargetMode="External"/><Relationship Id="rId48" Type="http://schemas.openxmlformats.org/officeDocument/2006/relationships/hyperlink" Target="http://www.oecd.org/site/tadffss/data/" TargetMode="External"/><Relationship Id="rId56" Type="http://schemas.openxmlformats.org/officeDocument/2006/relationships/hyperlink" Target="http://ec.europa.eu/environment/enveco/taxation/pdf/201412ffs_final_report.pdf" TargetMode="External"/><Relationship Id="rId8" Type="http://schemas.openxmlformats.org/officeDocument/2006/relationships/hyperlink" Target="http://www.minambiente.it/sites/default/files/archivio/allegati/trasparenza_valutazione_merito/SVI/economia_ambientale/catalogo_sussidi_ambientali_-_def.pdf" TargetMode="External"/><Relationship Id="rId51" Type="http://schemas.openxmlformats.org/officeDocument/2006/relationships/hyperlink" Target="http://www.oecd.org/site/tadffss/data/" TargetMode="External"/><Relationship Id="rId3" Type="http://schemas.openxmlformats.org/officeDocument/2006/relationships/hyperlink" Target="http://www.oecd-ilibrary.org/energy/data/iea-energy-technology-r-d-statistics_enetech-data-e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legambiente.it/sites/default/files/docs/stop_sussidi_fonti_fossili_2016.pdf" TargetMode="External"/><Relationship Id="rId2" Type="http://schemas.openxmlformats.org/officeDocument/2006/relationships/hyperlink" Target="ttps://ijglobal.com/data/transaction/30895/2i-rete-gas-refinancing-2014" TargetMode="External"/><Relationship Id="rId1" Type="http://schemas.openxmlformats.org/officeDocument/2006/relationships/hyperlink" Target="https://ijglobal.com/articles/96337/cdp-and-state-grid-launch-cdp-reti-refinancing"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ttp://www.coface.fr/Garanties-publiques/Evaluation-environnementale-et-sociale" TargetMode="External"/><Relationship Id="rId13" Type="http://schemas.openxmlformats.org/officeDocument/2006/relationships/hyperlink" Target="http://www.sace.it/media/comunicati-stampa/dettaglio/sace-con-25-esportatori-italiani-per-la-mega-nave-petrolifera-cidade-de-saquarema" TargetMode="External"/><Relationship Id="rId3" Type="http://schemas.openxmlformats.org/officeDocument/2006/relationships/hyperlink" Target="http://www.sace.it/docs/default-source/default-document-library/2015-annualreport-eng-pag-singole.pdf?sfvrsn=2" TargetMode="External"/><Relationship Id="rId7" Type="http://schemas.openxmlformats.org/officeDocument/2006/relationships/hyperlink" Target="http://www.sace.it/docs/default-source/report-ambiente/op-2015_eng.pdf?sfvrsn=2" TargetMode="External"/><Relationship Id="rId12" Type="http://schemas.openxmlformats.org/officeDocument/2006/relationships/hyperlink" Target="https://overseasdevelopmenti-my.sharepoint.com/personal/c_zajicek_odi_org_uk/Documents/Cluster%20comms/Climate%20and%20energy%20policy/FFS%20datasheets/FINAL%20FOR%20DESIGN/2" TargetMode="External"/><Relationship Id="rId17" Type="http://schemas.openxmlformats.org/officeDocument/2006/relationships/printerSettings" Target="../printerSettings/printerSettings5.bin"/><Relationship Id="rId2" Type="http://schemas.openxmlformats.org/officeDocument/2006/relationships/hyperlink" Target="http://www.sace.it/docs/default-source/default-document-library/2015-annualreport-eng-pag-singole.pdf?sfvrsn=2" TargetMode="External"/><Relationship Id="rId16" Type="http://schemas.openxmlformats.org/officeDocument/2006/relationships/hyperlink" Target="http://www.macauhub.com.mo/en/2014/12/15/china-development-bank-grants-loan-to-angolas-sonangol" TargetMode="External"/><Relationship Id="rId1" Type="http://schemas.openxmlformats.org/officeDocument/2006/relationships/hyperlink" Target="http://www.sace.it/docs/default-source/default-document-library/2015-annualreport-eng-pag-singole.pdf?sfvrsn=2" TargetMode="External"/><Relationship Id="rId6" Type="http://schemas.openxmlformats.org/officeDocument/2006/relationships/hyperlink" Target="http://www.agaportal.de/en/aga/projektinformationen/projektinformation_2015.html%20(see%20listing%20for%20November%202015)" TargetMode="External"/><Relationship Id="rId11" Type="http://schemas.openxmlformats.org/officeDocument/2006/relationships/hyperlink" Target="http://www.sace.it/en/media/press-releases/press-release/technip-sace-and-midor-agreement-for-the-alexandria-refinery" TargetMode="External"/><Relationship Id="rId5" Type="http://schemas.openxmlformats.org/officeDocument/2006/relationships/hyperlink" Target="http://www.sace.it/docs/default-source/report-ambiente/op-2015_eng.pdf?sfvrsn=2" TargetMode="External"/><Relationship Id="rId15" Type="http://schemas.openxmlformats.org/officeDocument/2006/relationships/hyperlink" Target="http://www.sace.it/docs/default-source/report-ambiente/guaranteed-transactions---report-2014.pdf?sfvrsn=2" TargetMode="External"/><Relationship Id="rId10" Type="http://schemas.openxmlformats.org/officeDocument/2006/relationships/hyperlink" Target="http://www.sace.it/docs/default-source/gruppo-in-cifre/2014-eng/annual-report-2014.pdf%20%20(see%20p.30)" TargetMode="External"/><Relationship Id="rId4" Type="http://schemas.openxmlformats.org/officeDocument/2006/relationships/hyperlink" Target="http://sace.it/media/comunicati-stampa/dettaglio/sace-e-unicredit-supportano-le-strategie-di-crescita-del-gruppo-magaldi-di-salerno-in-centro-nord-america-e-in-asia" TargetMode="External"/><Relationship Id="rId9" Type="http://schemas.openxmlformats.org/officeDocument/2006/relationships/hyperlink" Target="http://www.edc.ca/EN/About-Us/Disclosure/Reporting-on-Transactions/Pages/signed-cat-a-projects-as-of-november-1-2010.aspx" TargetMode="External"/><Relationship Id="rId14" Type="http://schemas.openxmlformats.org/officeDocument/2006/relationships/hyperlink" Target="https://ijglobal.com/data/transaction/32563/cidade-de-saquarema-fp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sqref="A1:A2"/>
    </sheetView>
  </sheetViews>
  <sheetFormatPr defaultRowHeight="14.5" x14ac:dyDescent="0.35"/>
  <cols>
    <col min="1" max="1" width="86.08984375" customWidth="1"/>
  </cols>
  <sheetData>
    <row r="1" spans="1:1" x14ac:dyDescent="0.35">
      <c r="A1" s="106" t="s">
        <v>178</v>
      </c>
    </row>
    <row r="2" spans="1:1" x14ac:dyDescent="0.35">
      <c r="A2" s="106"/>
    </row>
    <row r="3" spans="1:1" x14ac:dyDescent="0.35">
      <c r="A3" s="43"/>
    </row>
    <row r="4" spans="1:1" ht="29" x14ac:dyDescent="0.35">
      <c r="A4" s="76" t="s">
        <v>166</v>
      </c>
    </row>
    <row r="5" spans="1:1" ht="72.5" x14ac:dyDescent="0.35">
      <c r="A5" s="98" t="s">
        <v>168</v>
      </c>
    </row>
    <row r="6" spans="1:1" ht="43.5" x14ac:dyDescent="0.35">
      <c r="A6" s="77" t="s">
        <v>169</v>
      </c>
    </row>
    <row r="7" spans="1:1" x14ac:dyDescent="0.35">
      <c r="A7" s="77"/>
    </row>
    <row r="8" spans="1:1" x14ac:dyDescent="0.35">
      <c r="A8" s="78" t="s">
        <v>165</v>
      </c>
    </row>
    <row r="9" spans="1:1" ht="29" x14ac:dyDescent="0.35">
      <c r="A9" s="78" t="s">
        <v>170</v>
      </c>
    </row>
    <row r="10" spans="1:1" x14ac:dyDescent="0.35">
      <c r="A10" s="78"/>
    </row>
    <row r="11" spans="1:1" x14ac:dyDescent="0.35">
      <c r="A11" s="29" t="s">
        <v>142</v>
      </c>
    </row>
    <row r="12" spans="1:1" x14ac:dyDescent="0.35">
      <c r="A12" s="79" t="s">
        <v>164</v>
      </c>
    </row>
    <row r="13" spans="1:1" x14ac:dyDescent="0.35">
      <c r="A13" s="79" t="s">
        <v>161</v>
      </c>
    </row>
    <row r="14" spans="1:1" x14ac:dyDescent="0.35">
      <c r="A14" s="79" t="s">
        <v>139</v>
      </c>
    </row>
    <row r="15" spans="1:1" x14ac:dyDescent="0.35">
      <c r="A15" s="79" t="s">
        <v>2</v>
      </c>
    </row>
    <row r="16" spans="1:1" x14ac:dyDescent="0.35">
      <c r="A16" s="79" t="s">
        <v>143</v>
      </c>
    </row>
    <row r="17" spans="1:1" x14ac:dyDescent="0.35">
      <c r="A17" s="30"/>
    </row>
  </sheetData>
  <mergeCells count="1">
    <mergeCell ref="A1:A2"/>
  </mergeCells>
  <hyperlinks>
    <hyperlink ref="A13" location="'Fiscal support'!A1" display="Fiscal support"/>
    <hyperlink ref="A14" location="'Public finance (domestic + EU)'!A1" display="Public finance (domestic and EU)"/>
    <hyperlink ref="A15" location="'Public finance (international)'!A1" display="Public finance (international)"/>
    <hyperlink ref="A16" location="'SOE investment'!A1" display="SOE investment"/>
    <hyperlink ref="A12" location="Summary!A1" display="Summary"/>
    <hyperlink ref="A8" r:id="rId1"/>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G23" sqref="G23"/>
    </sheetView>
  </sheetViews>
  <sheetFormatPr defaultRowHeight="14.5" x14ac:dyDescent="0.35"/>
  <cols>
    <col min="1" max="1" width="18.36328125" customWidth="1"/>
    <col min="2" max="2" width="6.26953125" customWidth="1"/>
    <col min="3" max="3" width="8.453125" customWidth="1"/>
    <col min="4" max="5" width="8.36328125" customWidth="1"/>
    <col min="6" max="6" width="7.453125" customWidth="1"/>
    <col min="7" max="7" width="7.36328125" customWidth="1"/>
    <col min="8" max="8" width="8.90625" customWidth="1"/>
    <col min="9" max="11" width="8.36328125" customWidth="1"/>
  </cols>
  <sheetData>
    <row r="1" spans="1:11" s="65" customFormat="1" x14ac:dyDescent="0.35">
      <c r="A1" s="106" t="s">
        <v>171</v>
      </c>
      <c r="B1" s="106"/>
      <c r="C1" s="106"/>
      <c r="D1" s="106"/>
      <c r="E1" s="106"/>
      <c r="F1" s="106"/>
      <c r="G1" s="106"/>
      <c r="H1" s="106"/>
      <c r="I1" s="106"/>
      <c r="J1" s="106"/>
      <c r="K1" s="106"/>
    </row>
    <row r="2" spans="1:11" x14ac:dyDescent="0.35">
      <c r="A2" s="106"/>
      <c r="B2" s="106"/>
      <c r="C2" s="106"/>
      <c r="D2" s="106"/>
      <c r="E2" s="106"/>
      <c r="F2" s="106"/>
      <c r="G2" s="106"/>
      <c r="H2" s="106"/>
      <c r="I2" s="106"/>
      <c r="J2" s="106"/>
      <c r="K2" s="106"/>
    </row>
    <row r="3" spans="1:11" ht="16" thickBot="1" x14ac:dyDescent="0.4">
      <c r="A3" s="80"/>
      <c r="B3" s="80"/>
      <c r="C3" s="80"/>
      <c r="D3" s="80"/>
      <c r="E3" s="80"/>
      <c r="F3" s="80"/>
      <c r="G3" s="80"/>
      <c r="H3" s="80"/>
      <c r="I3" s="80"/>
      <c r="J3" s="80"/>
      <c r="K3" s="80"/>
    </row>
    <row r="4" spans="1:11" ht="15" thickBot="1" x14ac:dyDescent="0.4">
      <c r="A4" s="39"/>
      <c r="B4" s="107" t="s">
        <v>6</v>
      </c>
      <c r="C4" s="108"/>
      <c r="D4" s="108"/>
      <c r="E4" s="109"/>
      <c r="F4" s="107" t="s">
        <v>7</v>
      </c>
      <c r="G4" s="108"/>
      <c r="H4" s="108"/>
      <c r="I4" s="108"/>
      <c r="J4" s="109"/>
      <c r="K4" s="39"/>
    </row>
    <row r="5" spans="1:11" ht="36.5" thickBot="1" x14ac:dyDescent="0.4">
      <c r="A5" s="81" t="s">
        <v>167</v>
      </c>
      <c r="B5" s="45" t="s">
        <v>149</v>
      </c>
      <c r="C5" s="46" t="s">
        <v>132</v>
      </c>
      <c r="D5" s="46" t="s">
        <v>134</v>
      </c>
      <c r="E5" s="47" t="s">
        <v>148</v>
      </c>
      <c r="F5" s="45" t="s">
        <v>22</v>
      </c>
      <c r="G5" s="46" t="s">
        <v>50</v>
      </c>
      <c r="H5" s="46" t="s">
        <v>29</v>
      </c>
      <c r="I5" s="46" t="s">
        <v>49</v>
      </c>
      <c r="J5" s="47" t="s">
        <v>148</v>
      </c>
      <c r="K5" s="64" t="s">
        <v>155</v>
      </c>
    </row>
    <row r="6" spans="1:11" ht="49" thickBot="1" x14ac:dyDescent="0.4">
      <c r="A6" s="51" t="s">
        <v>160</v>
      </c>
      <c r="B6" s="54" t="s">
        <v>28</v>
      </c>
      <c r="C6" s="52">
        <v>1405.7</v>
      </c>
      <c r="D6" s="52">
        <v>2422.2666666666664</v>
      </c>
      <c r="E6" s="53">
        <v>416.6</v>
      </c>
      <c r="F6" s="54">
        <v>8745.6929599999985</v>
      </c>
      <c r="G6" s="52">
        <v>727.71499999999992</v>
      </c>
      <c r="H6" s="55">
        <v>1670.1115200000002</v>
      </c>
      <c r="I6" s="55">
        <v>1203.364984</v>
      </c>
      <c r="J6" s="66">
        <v>12.874599999999999</v>
      </c>
      <c r="K6" s="99">
        <f>SUM(B6:J6)</f>
        <v>16604.325730666667</v>
      </c>
    </row>
    <row r="7" spans="1:11" ht="24" customHeight="1" x14ac:dyDescent="0.35">
      <c r="A7" s="50" t="s">
        <v>133</v>
      </c>
      <c r="B7" s="67">
        <f>SUM(B8:B9)</f>
        <v>192.10820583333336</v>
      </c>
      <c r="C7" s="68">
        <f>SUM(C8:C9)</f>
        <v>1072.54481558</v>
      </c>
      <c r="D7" s="68">
        <f t="shared" ref="D7:J7" si="0">SUM(D8:D9)</f>
        <v>0.33333333333333331</v>
      </c>
      <c r="E7" s="69">
        <f>SUM(E8:E9)</f>
        <v>1.1666666666666667</v>
      </c>
      <c r="F7" s="70">
        <f t="shared" si="0"/>
        <v>0</v>
      </c>
      <c r="G7" s="71">
        <f t="shared" si="0"/>
        <v>0</v>
      </c>
      <c r="H7" s="71">
        <f t="shared" si="0"/>
        <v>0</v>
      </c>
      <c r="I7" s="71">
        <f t="shared" si="0"/>
        <v>0</v>
      </c>
      <c r="J7" s="69">
        <f t="shared" si="0"/>
        <v>0</v>
      </c>
      <c r="K7" s="100">
        <f t="shared" ref="K7:K10" si="1">SUM(B7:J7)</f>
        <v>1266.1530214133334</v>
      </c>
    </row>
    <row r="8" spans="1:11" x14ac:dyDescent="0.35">
      <c r="A8" s="42" t="s">
        <v>152</v>
      </c>
      <c r="B8" s="72">
        <v>0</v>
      </c>
      <c r="C8" s="62">
        <v>150.97353791333333</v>
      </c>
      <c r="D8" s="62">
        <v>0</v>
      </c>
      <c r="E8" s="63">
        <v>0</v>
      </c>
      <c r="F8" s="48">
        <v>0</v>
      </c>
      <c r="G8" s="49">
        <v>0</v>
      </c>
      <c r="H8" s="49">
        <v>0</v>
      </c>
      <c r="I8" s="49">
        <v>0</v>
      </c>
      <c r="J8" s="63">
        <v>0</v>
      </c>
      <c r="K8" s="101">
        <f t="shared" si="1"/>
        <v>150.97353791333333</v>
      </c>
    </row>
    <row r="9" spans="1:11" ht="15" thickBot="1" x14ac:dyDescent="0.4">
      <c r="A9" s="56" t="s">
        <v>150</v>
      </c>
      <c r="B9" s="73">
        <v>192.10820583333336</v>
      </c>
      <c r="C9" s="57">
        <v>921.57127766666656</v>
      </c>
      <c r="D9" s="57">
        <v>0.33333333333333331</v>
      </c>
      <c r="E9" s="58">
        <v>1.1666666666666667</v>
      </c>
      <c r="F9" s="60">
        <v>0</v>
      </c>
      <c r="G9" s="61">
        <v>0</v>
      </c>
      <c r="H9" s="61">
        <v>0</v>
      </c>
      <c r="I9" s="61">
        <v>0</v>
      </c>
      <c r="J9" s="58">
        <v>0</v>
      </c>
      <c r="K9" s="102">
        <f t="shared" si="1"/>
        <v>1115.1794834999998</v>
      </c>
    </row>
    <row r="10" spans="1:11" ht="27.5" customHeight="1" thickBot="1" x14ac:dyDescent="0.4">
      <c r="A10" s="51" t="s">
        <v>151</v>
      </c>
      <c r="B10" s="74">
        <v>0</v>
      </c>
      <c r="C10" s="59">
        <v>0</v>
      </c>
      <c r="D10" s="59">
        <v>0</v>
      </c>
      <c r="E10" s="53">
        <v>0</v>
      </c>
      <c r="F10" s="54">
        <v>0</v>
      </c>
      <c r="G10" s="52">
        <v>0</v>
      </c>
      <c r="H10" s="52">
        <v>0</v>
      </c>
      <c r="I10" s="52">
        <v>0</v>
      </c>
      <c r="J10" s="53">
        <v>0</v>
      </c>
      <c r="K10" s="99">
        <f t="shared" si="1"/>
        <v>0</v>
      </c>
    </row>
    <row r="12" spans="1:11" x14ac:dyDescent="0.35">
      <c r="A12" s="27"/>
      <c r="B12" s="28"/>
      <c r="C12" s="27"/>
      <c r="D12" s="27"/>
      <c r="E12" s="27"/>
      <c r="F12" s="44"/>
    </row>
    <row r="13" spans="1:11" x14ac:dyDescent="0.35">
      <c r="A13" s="27"/>
      <c r="B13" s="27"/>
      <c r="C13" s="27"/>
      <c r="D13" s="27"/>
      <c r="E13" s="27"/>
    </row>
    <row r="14" spans="1:11" x14ac:dyDescent="0.35">
      <c r="A14" s="27"/>
      <c r="B14" s="28"/>
      <c r="C14" s="26"/>
      <c r="D14" s="27"/>
      <c r="E14" s="27"/>
    </row>
    <row r="15" spans="1:11" x14ac:dyDescent="0.35">
      <c r="A15" s="27"/>
      <c r="B15" s="28"/>
      <c r="C15" s="27"/>
      <c r="D15" s="27"/>
      <c r="E15" s="27"/>
    </row>
  </sheetData>
  <mergeCells count="3">
    <mergeCell ref="B4:E4"/>
    <mergeCell ref="F4:J4"/>
    <mergeCell ref="A1: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93" zoomScaleNormal="93" workbookViewId="0">
      <selection sqref="A1:O2"/>
    </sheetView>
  </sheetViews>
  <sheetFormatPr defaultRowHeight="14.5" x14ac:dyDescent="0.35"/>
  <cols>
    <col min="1" max="1" width="33.36328125" customWidth="1"/>
    <col min="2" max="2" width="16.54296875" customWidth="1"/>
    <col min="3" max="6" width="12.54296875" customWidth="1"/>
    <col min="7" max="7" width="18.26953125" customWidth="1"/>
    <col min="8" max="14" width="12.54296875" customWidth="1"/>
    <col min="15" max="15" width="29.6328125" customWidth="1"/>
  </cols>
  <sheetData>
    <row r="1" spans="1:16" ht="14.5" customHeight="1" x14ac:dyDescent="0.35">
      <c r="A1" s="110" t="s">
        <v>172</v>
      </c>
      <c r="B1" s="110"/>
      <c r="C1" s="110"/>
      <c r="D1" s="110"/>
      <c r="E1" s="110"/>
      <c r="F1" s="110"/>
      <c r="G1" s="110"/>
      <c r="H1" s="110"/>
      <c r="I1" s="110"/>
      <c r="J1" s="110"/>
      <c r="K1" s="110"/>
      <c r="L1" s="110"/>
      <c r="M1" s="110"/>
      <c r="N1" s="110"/>
      <c r="O1" s="110"/>
      <c r="P1" s="82"/>
    </row>
    <row r="2" spans="1:16" ht="14.5" customHeight="1" x14ac:dyDescent="0.35">
      <c r="A2" s="110"/>
      <c r="B2" s="110"/>
      <c r="C2" s="110"/>
      <c r="D2" s="110"/>
      <c r="E2" s="110"/>
      <c r="F2" s="110"/>
      <c r="G2" s="110"/>
      <c r="H2" s="110"/>
      <c r="I2" s="110"/>
      <c r="J2" s="110"/>
      <c r="K2" s="110"/>
      <c r="L2" s="110"/>
      <c r="M2" s="110"/>
      <c r="N2" s="110"/>
      <c r="O2" s="110"/>
      <c r="P2" s="82"/>
    </row>
    <row r="4" spans="1:16" ht="93" x14ac:dyDescent="0.35">
      <c r="A4" s="23" t="s">
        <v>13</v>
      </c>
      <c r="B4" s="23" t="s">
        <v>14</v>
      </c>
      <c r="C4" s="23" t="s">
        <v>9</v>
      </c>
      <c r="D4" s="23" t="s">
        <v>10</v>
      </c>
      <c r="E4" s="23" t="s">
        <v>0</v>
      </c>
      <c r="F4" s="23" t="s">
        <v>8</v>
      </c>
      <c r="G4" s="23" t="s">
        <v>15</v>
      </c>
      <c r="H4" s="23" t="s">
        <v>16</v>
      </c>
      <c r="I4" s="23" t="s">
        <v>17</v>
      </c>
      <c r="J4" s="23" t="s">
        <v>18</v>
      </c>
      <c r="K4" s="23" t="s">
        <v>26</v>
      </c>
      <c r="L4" s="34" t="s">
        <v>25</v>
      </c>
      <c r="M4" s="23" t="s">
        <v>11</v>
      </c>
      <c r="N4" s="23" t="s">
        <v>140</v>
      </c>
      <c r="O4" s="35" t="s">
        <v>12</v>
      </c>
    </row>
    <row r="5" spans="1:16" ht="26" x14ac:dyDescent="0.35">
      <c r="A5" s="36" t="s">
        <v>91</v>
      </c>
      <c r="B5" s="5" t="s">
        <v>124</v>
      </c>
      <c r="C5" s="11" t="s">
        <v>32</v>
      </c>
      <c r="D5" s="8" t="s">
        <v>30</v>
      </c>
      <c r="E5" s="8" t="s">
        <v>6</v>
      </c>
      <c r="F5" s="5" t="s">
        <v>48</v>
      </c>
      <c r="G5" s="11"/>
      <c r="H5" s="37" t="s">
        <v>28</v>
      </c>
      <c r="I5" s="37" t="s">
        <v>28</v>
      </c>
      <c r="J5" s="37" t="s">
        <v>28</v>
      </c>
      <c r="K5" s="37" t="s">
        <v>28</v>
      </c>
      <c r="L5" s="37" t="s">
        <v>28</v>
      </c>
      <c r="M5" s="17" t="s">
        <v>33</v>
      </c>
      <c r="N5" s="17"/>
      <c r="O5" s="32"/>
    </row>
    <row r="6" spans="1:16" ht="26" x14ac:dyDescent="0.35">
      <c r="A6" s="36" t="s">
        <v>92</v>
      </c>
      <c r="B6" s="5" t="s">
        <v>124</v>
      </c>
      <c r="C6" s="11" t="s">
        <v>32</v>
      </c>
      <c r="D6" s="38" t="s">
        <v>30</v>
      </c>
      <c r="E6" s="11" t="s">
        <v>6</v>
      </c>
      <c r="F6" s="11" t="s">
        <v>21</v>
      </c>
      <c r="G6" s="11"/>
      <c r="H6" s="37" t="s">
        <v>28</v>
      </c>
      <c r="I6" s="37" t="s">
        <v>28</v>
      </c>
      <c r="J6" s="37" t="s">
        <v>28</v>
      </c>
      <c r="K6" s="37" t="s">
        <v>28</v>
      </c>
      <c r="L6" s="37" t="s">
        <v>28</v>
      </c>
      <c r="M6" s="17" t="s">
        <v>33</v>
      </c>
      <c r="N6" s="17"/>
      <c r="O6" s="32"/>
    </row>
    <row r="7" spans="1:16" ht="26" x14ac:dyDescent="0.35">
      <c r="A7" s="36" t="s">
        <v>93</v>
      </c>
      <c r="B7" s="5" t="s">
        <v>124</v>
      </c>
      <c r="C7" s="11" t="s">
        <v>32</v>
      </c>
      <c r="D7" s="11" t="s">
        <v>5</v>
      </c>
      <c r="E7" s="11" t="s">
        <v>6</v>
      </c>
      <c r="F7" s="11" t="s">
        <v>21</v>
      </c>
      <c r="G7" s="11"/>
      <c r="H7" s="37" t="s">
        <v>28</v>
      </c>
      <c r="I7" s="37" t="s">
        <v>28</v>
      </c>
      <c r="J7" s="37" t="s">
        <v>28</v>
      </c>
      <c r="K7" s="37" t="s">
        <v>28</v>
      </c>
      <c r="L7" s="37" t="s">
        <v>28</v>
      </c>
      <c r="M7" s="17" t="s">
        <v>33</v>
      </c>
      <c r="N7" s="17"/>
      <c r="O7" s="32"/>
    </row>
    <row r="8" spans="1:16" ht="26" x14ac:dyDescent="0.35">
      <c r="A8" s="36" t="s">
        <v>87</v>
      </c>
      <c r="B8" s="5" t="s">
        <v>124</v>
      </c>
      <c r="C8" s="11" t="s">
        <v>32</v>
      </c>
      <c r="D8" s="11" t="s">
        <v>5</v>
      </c>
      <c r="E8" s="8" t="s">
        <v>6</v>
      </c>
      <c r="F8" s="5" t="s">
        <v>48</v>
      </c>
      <c r="G8" s="11"/>
      <c r="H8" s="37" t="s">
        <v>28</v>
      </c>
      <c r="I8" s="37" t="s">
        <v>28</v>
      </c>
      <c r="J8" s="37" t="s">
        <v>28</v>
      </c>
      <c r="K8" s="37" t="s">
        <v>28</v>
      </c>
      <c r="L8" s="37" t="s">
        <v>28</v>
      </c>
      <c r="M8" s="17" t="s">
        <v>33</v>
      </c>
      <c r="N8" s="17"/>
      <c r="O8" s="32"/>
    </row>
    <row r="9" spans="1:16" ht="26" x14ac:dyDescent="0.35">
      <c r="A9" s="36" t="s">
        <v>88</v>
      </c>
      <c r="B9" s="5" t="s">
        <v>124</v>
      </c>
      <c r="C9" s="11" t="s">
        <v>32</v>
      </c>
      <c r="D9" s="11" t="s">
        <v>5</v>
      </c>
      <c r="E9" s="11" t="s">
        <v>21</v>
      </c>
      <c r="F9" s="11" t="s">
        <v>21</v>
      </c>
      <c r="G9" s="11"/>
      <c r="H9" s="37" t="s">
        <v>28</v>
      </c>
      <c r="I9" s="37" t="s">
        <v>28</v>
      </c>
      <c r="J9" s="37" t="s">
        <v>28</v>
      </c>
      <c r="K9" s="37" t="s">
        <v>28</v>
      </c>
      <c r="L9" s="37" t="s">
        <v>28</v>
      </c>
      <c r="M9" s="17" t="s">
        <v>33</v>
      </c>
      <c r="N9" s="17"/>
      <c r="O9" s="32"/>
    </row>
    <row r="10" spans="1:16" ht="39" x14ac:dyDescent="0.35">
      <c r="A10" s="24" t="s">
        <v>89</v>
      </c>
      <c r="B10" s="5" t="s">
        <v>124</v>
      </c>
      <c r="C10" s="5" t="s">
        <v>32</v>
      </c>
      <c r="D10" s="8" t="s">
        <v>70</v>
      </c>
      <c r="E10" s="5" t="s">
        <v>123</v>
      </c>
      <c r="F10" s="5" t="s">
        <v>48</v>
      </c>
      <c r="G10" s="5"/>
      <c r="H10" s="25" t="s">
        <v>28</v>
      </c>
      <c r="I10" s="25" t="s">
        <v>28</v>
      </c>
      <c r="J10" s="25" t="s">
        <v>28</v>
      </c>
      <c r="K10" s="25" t="s">
        <v>28</v>
      </c>
      <c r="L10" s="25" t="s">
        <v>28</v>
      </c>
      <c r="M10" s="17" t="s">
        <v>33</v>
      </c>
      <c r="N10" s="17"/>
      <c r="O10" s="32"/>
    </row>
    <row r="11" spans="1:16" ht="65" x14ac:dyDescent="0.35">
      <c r="A11" s="3" t="s">
        <v>126</v>
      </c>
      <c r="B11" s="5" t="s">
        <v>124</v>
      </c>
      <c r="C11" s="5" t="s">
        <v>32</v>
      </c>
      <c r="D11" s="5" t="s">
        <v>24</v>
      </c>
      <c r="E11" s="5" t="s">
        <v>6</v>
      </c>
      <c r="F11" s="5" t="s">
        <v>48</v>
      </c>
      <c r="G11" s="5"/>
      <c r="H11" s="25" t="s">
        <v>28</v>
      </c>
      <c r="I11" s="25" t="s">
        <v>28</v>
      </c>
      <c r="J11" s="25" t="s">
        <v>28</v>
      </c>
      <c r="K11" s="18">
        <v>426</v>
      </c>
      <c r="L11" s="18">
        <f t="shared" ref="L11:L36" si="0">K11</f>
        <v>426</v>
      </c>
      <c r="M11" s="7" t="s">
        <v>111</v>
      </c>
      <c r="N11" s="7"/>
      <c r="O11" s="32"/>
    </row>
    <row r="12" spans="1:16" ht="78" x14ac:dyDescent="0.35">
      <c r="A12" s="3" t="s">
        <v>125</v>
      </c>
      <c r="B12" s="5" t="s">
        <v>124</v>
      </c>
      <c r="C12" s="5" t="s">
        <v>32</v>
      </c>
      <c r="D12" s="5" t="s">
        <v>24</v>
      </c>
      <c r="E12" s="5" t="s">
        <v>6</v>
      </c>
      <c r="F12" s="5" t="s">
        <v>48</v>
      </c>
      <c r="G12" s="5"/>
      <c r="H12" s="25" t="s">
        <v>28</v>
      </c>
      <c r="I12" s="25" t="s">
        <v>28</v>
      </c>
      <c r="J12" s="25" t="s">
        <v>28</v>
      </c>
      <c r="K12" s="18">
        <v>22</v>
      </c>
      <c r="L12" s="18">
        <f t="shared" si="0"/>
        <v>22</v>
      </c>
      <c r="M12" s="7" t="s">
        <v>111</v>
      </c>
      <c r="N12" s="7"/>
      <c r="O12" s="32"/>
    </row>
    <row r="13" spans="1:16" ht="91" x14ac:dyDescent="0.35">
      <c r="A13" s="3" t="s">
        <v>114</v>
      </c>
      <c r="B13" s="5" t="s">
        <v>124</v>
      </c>
      <c r="C13" s="5" t="s">
        <v>32</v>
      </c>
      <c r="D13" s="5" t="s">
        <v>24</v>
      </c>
      <c r="E13" s="5" t="s">
        <v>6</v>
      </c>
      <c r="F13" s="5" t="s">
        <v>48</v>
      </c>
      <c r="G13" s="5"/>
      <c r="H13" s="25" t="s">
        <v>28</v>
      </c>
      <c r="I13" s="25" t="s">
        <v>28</v>
      </c>
      <c r="J13" s="25" t="s">
        <v>28</v>
      </c>
      <c r="K13" s="18">
        <v>1227</v>
      </c>
      <c r="L13" s="18">
        <f t="shared" si="0"/>
        <v>1227</v>
      </c>
      <c r="M13" s="7" t="s">
        <v>111</v>
      </c>
      <c r="N13" s="7"/>
      <c r="O13" s="32"/>
    </row>
    <row r="14" spans="1:16" ht="78" x14ac:dyDescent="0.35">
      <c r="A14" s="3" t="s">
        <v>115</v>
      </c>
      <c r="B14" s="5" t="s">
        <v>124</v>
      </c>
      <c r="C14" s="5" t="s">
        <v>32</v>
      </c>
      <c r="D14" s="5" t="s">
        <v>24</v>
      </c>
      <c r="E14" s="5" t="s">
        <v>123</v>
      </c>
      <c r="F14" s="5" t="s">
        <v>20</v>
      </c>
      <c r="G14" s="5"/>
      <c r="H14" s="25" t="s">
        <v>28</v>
      </c>
      <c r="I14" s="25" t="s">
        <v>28</v>
      </c>
      <c r="J14" s="25" t="s">
        <v>28</v>
      </c>
      <c r="K14" s="18">
        <f>((400+500)/2)*0.598</f>
        <v>269.09999999999997</v>
      </c>
      <c r="L14" s="18">
        <f t="shared" si="0"/>
        <v>269.09999999999997</v>
      </c>
      <c r="M14" s="7" t="s">
        <v>111</v>
      </c>
      <c r="N14" s="7"/>
      <c r="O14" s="32" t="s">
        <v>135</v>
      </c>
    </row>
    <row r="15" spans="1:16" ht="78" x14ac:dyDescent="0.35">
      <c r="A15" s="3" t="s">
        <v>95</v>
      </c>
      <c r="B15" s="5" t="s">
        <v>124</v>
      </c>
      <c r="C15" s="5" t="s">
        <v>32</v>
      </c>
      <c r="D15" s="5" t="s">
        <v>163</v>
      </c>
      <c r="E15" s="5" t="s">
        <v>6</v>
      </c>
      <c r="F15" s="5" t="s">
        <v>48</v>
      </c>
      <c r="G15" s="5"/>
      <c r="H15" s="25" t="s">
        <v>28</v>
      </c>
      <c r="I15" s="25">
        <v>310</v>
      </c>
      <c r="J15" s="18" t="s">
        <v>28</v>
      </c>
      <c r="K15" s="18">
        <f>AVERAGE(H15:J15)</f>
        <v>310</v>
      </c>
      <c r="L15" s="18">
        <f t="shared" si="0"/>
        <v>310</v>
      </c>
      <c r="M15" s="7" t="s">
        <v>45</v>
      </c>
      <c r="N15" s="7" t="s">
        <v>111</v>
      </c>
      <c r="O15" s="32"/>
    </row>
    <row r="16" spans="1:16" ht="65" x14ac:dyDescent="0.35">
      <c r="A16" s="3" t="s">
        <v>112</v>
      </c>
      <c r="B16" s="5" t="s">
        <v>90</v>
      </c>
      <c r="C16" s="5" t="s">
        <v>32</v>
      </c>
      <c r="D16" s="9" t="s">
        <v>3</v>
      </c>
      <c r="E16" s="5" t="s">
        <v>7</v>
      </c>
      <c r="F16" s="12" t="s">
        <v>22</v>
      </c>
      <c r="G16" s="5"/>
      <c r="H16" s="6" t="s">
        <v>28</v>
      </c>
      <c r="I16" s="6" t="s">
        <v>28</v>
      </c>
      <c r="J16" s="6" t="s">
        <v>28</v>
      </c>
      <c r="K16" s="6">
        <v>5</v>
      </c>
      <c r="L16" s="6">
        <f t="shared" si="0"/>
        <v>5</v>
      </c>
      <c r="M16" s="7" t="s">
        <v>45</v>
      </c>
      <c r="N16" s="7"/>
      <c r="O16" s="32"/>
    </row>
    <row r="17" spans="1:15" ht="91" x14ac:dyDescent="0.35">
      <c r="A17" s="3" t="s">
        <v>116</v>
      </c>
      <c r="B17" s="4" t="s">
        <v>31</v>
      </c>
      <c r="C17" s="5" t="s">
        <v>32</v>
      </c>
      <c r="D17" s="9" t="s">
        <v>3</v>
      </c>
      <c r="E17" s="5" t="s">
        <v>7</v>
      </c>
      <c r="F17" s="12" t="s">
        <v>22</v>
      </c>
      <c r="G17" s="5"/>
      <c r="H17" s="13">
        <f>1506800000/1000000</f>
        <v>1506.8</v>
      </c>
      <c r="I17" s="6" t="s">
        <v>28</v>
      </c>
      <c r="J17" s="6">
        <v>1295.8</v>
      </c>
      <c r="K17" s="6">
        <f>AVERAGE(H17:J17)</f>
        <v>1401.3</v>
      </c>
      <c r="L17" s="6">
        <f>K17</f>
        <v>1401.3</v>
      </c>
      <c r="M17" s="7" t="s">
        <v>45</v>
      </c>
      <c r="N17" s="7" t="s">
        <v>27</v>
      </c>
      <c r="O17" s="32"/>
    </row>
    <row r="18" spans="1:15" ht="104" x14ac:dyDescent="0.35">
      <c r="A18" s="3" t="s">
        <v>94</v>
      </c>
      <c r="B18" s="5" t="s">
        <v>124</v>
      </c>
      <c r="C18" s="5" t="s">
        <v>117</v>
      </c>
      <c r="D18" s="5" t="s">
        <v>21</v>
      </c>
      <c r="E18" s="5" t="s">
        <v>7</v>
      </c>
      <c r="F18" s="5" t="s">
        <v>50</v>
      </c>
      <c r="G18" s="5"/>
      <c r="H18" s="25" t="s">
        <v>28</v>
      </c>
      <c r="I18" s="25" t="s">
        <v>28</v>
      </c>
      <c r="J18" s="18">
        <v>654</v>
      </c>
      <c r="K18" s="18">
        <f>AVERAGE(H18:J18)</f>
        <v>654</v>
      </c>
      <c r="L18" s="18">
        <f>K18</f>
        <v>654</v>
      </c>
      <c r="M18" s="7" t="s">
        <v>45</v>
      </c>
      <c r="N18" s="7"/>
      <c r="O18" s="32"/>
    </row>
    <row r="19" spans="1:15" ht="78" x14ac:dyDescent="0.35">
      <c r="A19" s="3" t="s">
        <v>109</v>
      </c>
      <c r="B19" s="5" t="s">
        <v>62</v>
      </c>
      <c r="C19" s="5" t="s">
        <v>117</v>
      </c>
      <c r="D19" s="5" t="s">
        <v>24</v>
      </c>
      <c r="E19" s="5" t="s">
        <v>6</v>
      </c>
      <c r="F19" s="5" t="s">
        <v>48</v>
      </c>
      <c r="G19" s="5"/>
      <c r="H19" s="25">
        <v>230</v>
      </c>
      <c r="I19" s="25">
        <v>230</v>
      </c>
      <c r="J19" s="18">
        <v>43</v>
      </c>
      <c r="K19" s="18">
        <f>AVERAGE(H19:J19)</f>
        <v>167.66666666666666</v>
      </c>
      <c r="L19" s="18">
        <f>K19</f>
        <v>167.66666666666666</v>
      </c>
      <c r="M19" s="7" t="s">
        <v>110</v>
      </c>
      <c r="N19" s="7" t="s">
        <v>111</v>
      </c>
      <c r="O19" s="32" t="s">
        <v>144</v>
      </c>
    </row>
    <row r="20" spans="1:15" ht="104" x14ac:dyDescent="0.35">
      <c r="A20" s="15" t="s">
        <v>66</v>
      </c>
      <c r="B20" s="4" t="s">
        <v>31</v>
      </c>
      <c r="C20" s="5" t="s">
        <v>1</v>
      </c>
      <c r="D20" s="5" t="s">
        <v>3</v>
      </c>
      <c r="E20" s="5" t="s">
        <v>7</v>
      </c>
      <c r="F20" s="5" t="s">
        <v>153</v>
      </c>
      <c r="G20" s="5"/>
      <c r="H20" s="6">
        <f>638000000/1000000</f>
        <v>638</v>
      </c>
      <c r="I20" s="6" t="s">
        <v>28</v>
      </c>
      <c r="J20" s="6">
        <v>456.9</v>
      </c>
      <c r="K20" s="6">
        <f t="shared" ref="K20:K25" si="1">AVERAGE(H20:J20)</f>
        <v>547.45000000000005</v>
      </c>
      <c r="L20" s="6">
        <f t="shared" si="0"/>
        <v>547.45000000000005</v>
      </c>
      <c r="M20" s="7" t="s">
        <v>141</v>
      </c>
      <c r="N20" s="7" t="s">
        <v>45</v>
      </c>
      <c r="O20" s="32"/>
    </row>
    <row r="21" spans="1:15" ht="65" x14ac:dyDescent="0.35">
      <c r="A21" s="15" t="s">
        <v>53</v>
      </c>
      <c r="B21" s="4" t="s">
        <v>31</v>
      </c>
      <c r="C21" s="5" t="s">
        <v>1</v>
      </c>
      <c r="D21" s="5" t="s">
        <v>3</v>
      </c>
      <c r="E21" s="5" t="s">
        <v>7</v>
      </c>
      <c r="F21" s="5" t="s">
        <v>22</v>
      </c>
      <c r="G21" s="5"/>
      <c r="H21" s="6">
        <f>2100000/1000000</f>
        <v>2.1</v>
      </c>
      <c r="I21" s="6" t="s">
        <v>28</v>
      </c>
      <c r="J21" s="6">
        <v>11.15</v>
      </c>
      <c r="K21" s="6">
        <f t="shared" si="1"/>
        <v>6.625</v>
      </c>
      <c r="L21" s="6">
        <f t="shared" si="0"/>
        <v>6.625</v>
      </c>
      <c r="M21" s="7" t="s">
        <v>141</v>
      </c>
      <c r="N21" s="7" t="s">
        <v>45</v>
      </c>
      <c r="O21" s="32"/>
    </row>
    <row r="22" spans="1:15" ht="65" x14ac:dyDescent="0.35">
      <c r="A22" s="3" t="s">
        <v>71</v>
      </c>
      <c r="B22" s="5" t="s">
        <v>124</v>
      </c>
      <c r="C22" s="5" t="s">
        <v>1</v>
      </c>
      <c r="D22" s="9" t="s">
        <v>3</v>
      </c>
      <c r="E22" s="5" t="s">
        <v>7</v>
      </c>
      <c r="F22" s="12" t="s">
        <v>22</v>
      </c>
      <c r="G22" s="5"/>
      <c r="H22" s="13" t="s">
        <v>28</v>
      </c>
      <c r="I22" s="6" t="s">
        <v>28</v>
      </c>
      <c r="J22" s="6">
        <v>4968.97</v>
      </c>
      <c r="K22" s="6">
        <f t="shared" si="1"/>
        <v>4968.97</v>
      </c>
      <c r="L22" s="6">
        <f t="shared" si="0"/>
        <v>4968.97</v>
      </c>
      <c r="M22" s="7" t="s">
        <v>45</v>
      </c>
      <c r="N22" s="7"/>
      <c r="O22" s="32"/>
    </row>
    <row r="23" spans="1:15" ht="52" x14ac:dyDescent="0.35">
      <c r="A23" s="3" t="s">
        <v>136</v>
      </c>
      <c r="B23" s="5" t="s">
        <v>124</v>
      </c>
      <c r="C23" s="5" t="s">
        <v>1</v>
      </c>
      <c r="D23" s="5" t="s">
        <v>3</v>
      </c>
      <c r="E23" s="5" t="s">
        <v>7</v>
      </c>
      <c r="F23" s="5" t="s">
        <v>154</v>
      </c>
      <c r="G23" s="5"/>
      <c r="H23" s="6" t="s">
        <v>28</v>
      </c>
      <c r="I23" s="6" t="s">
        <v>28</v>
      </c>
      <c r="J23" s="6">
        <v>1551.09</v>
      </c>
      <c r="K23" s="6">
        <f t="shared" si="1"/>
        <v>1551.09</v>
      </c>
      <c r="L23" s="6">
        <f t="shared" si="0"/>
        <v>1551.09</v>
      </c>
      <c r="M23" s="7" t="s">
        <v>45</v>
      </c>
      <c r="N23" s="7"/>
      <c r="O23" s="32"/>
    </row>
    <row r="24" spans="1:15" ht="52" x14ac:dyDescent="0.35">
      <c r="A24" s="15" t="s">
        <v>58</v>
      </c>
      <c r="B24" s="4" t="s">
        <v>57</v>
      </c>
      <c r="C24" s="5" t="s">
        <v>1</v>
      </c>
      <c r="D24" s="5" t="s">
        <v>30</v>
      </c>
      <c r="E24" s="5" t="s">
        <v>7</v>
      </c>
      <c r="F24" s="4" t="s">
        <v>21</v>
      </c>
      <c r="G24" s="5"/>
      <c r="H24" s="6">
        <f>500000/1000000</f>
        <v>0.5</v>
      </c>
      <c r="I24" s="6" t="s">
        <v>28</v>
      </c>
      <c r="J24" s="6">
        <v>0.5</v>
      </c>
      <c r="K24" s="6">
        <f t="shared" si="1"/>
        <v>0.5</v>
      </c>
      <c r="L24" s="6">
        <f t="shared" si="0"/>
        <v>0.5</v>
      </c>
      <c r="M24" s="7" t="s">
        <v>141</v>
      </c>
      <c r="N24" s="7" t="s">
        <v>45</v>
      </c>
      <c r="O24" s="32"/>
    </row>
    <row r="25" spans="1:15" ht="91" x14ac:dyDescent="0.35">
      <c r="A25" s="3" t="s">
        <v>156</v>
      </c>
      <c r="B25" s="5" t="s">
        <v>62</v>
      </c>
      <c r="C25" s="5" t="s">
        <v>1</v>
      </c>
      <c r="D25" s="5" t="s">
        <v>24</v>
      </c>
      <c r="E25" s="5" t="s">
        <v>7</v>
      </c>
      <c r="F25" s="5" t="s">
        <v>22</v>
      </c>
      <c r="G25" s="5"/>
      <c r="H25" s="6" t="s">
        <v>28</v>
      </c>
      <c r="I25" s="6" t="s">
        <v>28</v>
      </c>
      <c r="J25" s="6">
        <f>64.52*59.8%</f>
        <v>38.582959999999993</v>
      </c>
      <c r="K25" s="6">
        <f t="shared" si="1"/>
        <v>38.582959999999993</v>
      </c>
      <c r="L25" s="6">
        <f t="shared" si="0"/>
        <v>38.582959999999993</v>
      </c>
      <c r="M25" s="40" t="s">
        <v>45</v>
      </c>
      <c r="N25" s="40"/>
      <c r="O25" s="5" t="s">
        <v>158</v>
      </c>
    </row>
    <row r="26" spans="1:15" ht="91" x14ac:dyDescent="0.35">
      <c r="A26" s="15" t="s">
        <v>67</v>
      </c>
      <c r="B26" s="4" t="s">
        <v>31</v>
      </c>
      <c r="C26" s="5" t="s">
        <v>1</v>
      </c>
      <c r="D26" s="9" t="s">
        <v>30</v>
      </c>
      <c r="E26" s="5" t="s">
        <v>7</v>
      </c>
      <c r="F26" s="5" t="s">
        <v>22</v>
      </c>
      <c r="G26" s="5"/>
      <c r="H26" s="10" t="s">
        <v>28</v>
      </c>
      <c r="I26" s="6" t="s">
        <v>28</v>
      </c>
      <c r="J26" s="6" t="s">
        <v>28</v>
      </c>
      <c r="K26" s="6" t="s">
        <v>28</v>
      </c>
      <c r="L26" s="6" t="str">
        <f t="shared" si="0"/>
        <v>n/a</v>
      </c>
      <c r="M26" s="7" t="s">
        <v>141</v>
      </c>
      <c r="N26" s="7"/>
      <c r="O26" s="32"/>
    </row>
    <row r="27" spans="1:15" ht="52" x14ac:dyDescent="0.35">
      <c r="A27" s="15" t="s">
        <v>54</v>
      </c>
      <c r="B27" s="4" t="s">
        <v>31</v>
      </c>
      <c r="C27" s="5" t="s">
        <v>1</v>
      </c>
      <c r="D27" s="9" t="s">
        <v>3</v>
      </c>
      <c r="E27" s="5" t="s">
        <v>7</v>
      </c>
      <c r="F27" s="5" t="s">
        <v>22</v>
      </c>
      <c r="G27" s="5"/>
      <c r="H27" s="10">
        <f>4950000/1000000</f>
        <v>4.95</v>
      </c>
      <c r="I27" s="6" t="s">
        <v>28</v>
      </c>
      <c r="J27" s="6">
        <v>2.9</v>
      </c>
      <c r="K27" s="6">
        <f t="shared" ref="K27:K34" si="2">AVERAGE(H27:J27)</f>
        <v>3.9249999999999998</v>
      </c>
      <c r="L27" s="6">
        <f t="shared" si="0"/>
        <v>3.9249999999999998</v>
      </c>
      <c r="M27" s="7" t="s">
        <v>141</v>
      </c>
      <c r="N27" s="7" t="s">
        <v>45</v>
      </c>
      <c r="O27" s="32"/>
    </row>
    <row r="28" spans="1:15" ht="78" x14ac:dyDescent="0.35">
      <c r="A28" s="15" t="s">
        <v>137</v>
      </c>
      <c r="B28" s="4" t="s">
        <v>57</v>
      </c>
      <c r="C28" s="5" t="s">
        <v>1</v>
      </c>
      <c r="D28" s="11" t="s">
        <v>30</v>
      </c>
      <c r="E28" s="5" t="s">
        <v>7</v>
      </c>
      <c r="F28" s="5" t="s">
        <v>22</v>
      </c>
      <c r="G28" s="5"/>
      <c r="H28" s="6">
        <f>36200000/1000000</f>
        <v>36.200000000000003</v>
      </c>
      <c r="I28" s="6" t="s">
        <v>28</v>
      </c>
      <c r="J28" s="6">
        <v>25.3</v>
      </c>
      <c r="K28" s="6">
        <f t="shared" si="2"/>
        <v>30.75</v>
      </c>
      <c r="L28" s="6">
        <f t="shared" si="0"/>
        <v>30.75</v>
      </c>
      <c r="M28" s="7" t="s">
        <v>141</v>
      </c>
      <c r="N28" s="7" t="s">
        <v>45</v>
      </c>
      <c r="O28" s="32"/>
    </row>
    <row r="29" spans="1:15" ht="117" x14ac:dyDescent="0.35">
      <c r="A29" s="15" t="s">
        <v>56</v>
      </c>
      <c r="B29" s="4" t="s">
        <v>57</v>
      </c>
      <c r="C29" s="5" t="s">
        <v>1</v>
      </c>
      <c r="D29" s="11" t="s">
        <v>30</v>
      </c>
      <c r="E29" s="5" t="s">
        <v>7</v>
      </c>
      <c r="F29" s="4" t="s">
        <v>22</v>
      </c>
      <c r="G29" s="5"/>
      <c r="H29" s="13">
        <f>39100000/1000000</f>
        <v>39.1</v>
      </c>
      <c r="I29" s="6" t="s">
        <v>28</v>
      </c>
      <c r="J29" s="6">
        <v>24.9</v>
      </c>
      <c r="K29" s="6">
        <f t="shared" si="2"/>
        <v>32</v>
      </c>
      <c r="L29" s="6">
        <f t="shared" si="0"/>
        <v>32</v>
      </c>
      <c r="M29" s="7" t="s">
        <v>141</v>
      </c>
      <c r="N29" s="7"/>
      <c r="O29" s="32"/>
    </row>
    <row r="30" spans="1:15" ht="78" x14ac:dyDescent="0.35">
      <c r="A30" s="3" t="s">
        <v>72</v>
      </c>
      <c r="B30" s="5" t="s">
        <v>124</v>
      </c>
      <c r="C30" s="5" t="s">
        <v>1</v>
      </c>
      <c r="D30" s="9" t="s">
        <v>3</v>
      </c>
      <c r="E30" s="5" t="s">
        <v>7</v>
      </c>
      <c r="F30" s="12" t="s">
        <v>22</v>
      </c>
      <c r="G30" s="5"/>
      <c r="H30" s="13" t="s">
        <v>28</v>
      </c>
      <c r="I30" s="13" t="s">
        <v>28</v>
      </c>
      <c r="J30" s="6">
        <v>160</v>
      </c>
      <c r="K30" s="6">
        <f>AVERAGE(H30:J30)</f>
        <v>160</v>
      </c>
      <c r="L30" s="6">
        <f>K30</f>
        <v>160</v>
      </c>
      <c r="M30" s="7" t="s">
        <v>45</v>
      </c>
      <c r="N30" s="7"/>
      <c r="O30" s="32"/>
    </row>
    <row r="31" spans="1:15" ht="78" x14ac:dyDescent="0.35">
      <c r="A31" s="15" t="s">
        <v>138</v>
      </c>
      <c r="B31" s="4" t="s">
        <v>31</v>
      </c>
      <c r="C31" s="5" t="s">
        <v>1</v>
      </c>
      <c r="D31" s="5" t="s">
        <v>3</v>
      </c>
      <c r="E31" s="5" t="s">
        <v>7</v>
      </c>
      <c r="F31" s="12" t="s">
        <v>49</v>
      </c>
      <c r="G31" s="5"/>
      <c r="H31" s="6">
        <f>1109299968/1000000</f>
        <v>1109.299968</v>
      </c>
      <c r="I31" s="6" t="s">
        <v>28</v>
      </c>
      <c r="J31" s="6">
        <v>830.43</v>
      </c>
      <c r="K31" s="6">
        <f t="shared" si="2"/>
        <v>969.86498400000005</v>
      </c>
      <c r="L31" s="6">
        <f t="shared" si="0"/>
        <v>969.86498400000005</v>
      </c>
      <c r="M31" s="7" t="s">
        <v>141</v>
      </c>
      <c r="N31" s="7" t="s">
        <v>45</v>
      </c>
      <c r="O31" s="32"/>
    </row>
    <row r="32" spans="1:15" ht="39" x14ac:dyDescent="0.35">
      <c r="A32" s="3" t="s">
        <v>52</v>
      </c>
      <c r="B32" s="4" t="s">
        <v>124</v>
      </c>
      <c r="C32" s="5" t="s">
        <v>1</v>
      </c>
      <c r="D32" s="5" t="s">
        <v>3</v>
      </c>
      <c r="E32" s="5" t="s">
        <v>7</v>
      </c>
      <c r="F32" s="12" t="s">
        <v>49</v>
      </c>
      <c r="G32" s="5"/>
      <c r="H32" s="6" t="s">
        <v>28</v>
      </c>
      <c r="I32" s="6" t="s">
        <v>28</v>
      </c>
      <c r="J32" s="6">
        <v>233</v>
      </c>
      <c r="K32" s="6">
        <f t="shared" si="2"/>
        <v>233</v>
      </c>
      <c r="L32" s="6">
        <f t="shared" si="0"/>
        <v>233</v>
      </c>
      <c r="M32" s="7" t="s">
        <v>45</v>
      </c>
      <c r="N32" s="7"/>
      <c r="O32" s="32"/>
    </row>
    <row r="33" spans="1:15" ht="104" x14ac:dyDescent="0.35">
      <c r="A33" s="3" t="s">
        <v>75</v>
      </c>
      <c r="B33" s="5" t="s">
        <v>57</v>
      </c>
      <c r="C33" s="5" t="s">
        <v>1</v>
      </c>
      <c r="D33" s="5" t="s">
        <v>30</v>
      </c>
      <c r="E33" s="5" t="s">
        <v>7</v>
      </c>
      <c r="F33" s="12" t="s">
        <v>49</v>
      </c>
      <c r="G33" s="5"/>
      <c r="H33" s="6">
        <f>500000/1000000</f>
        <v>0.5</v>
      </c>
      <c r="I33" s="6" t="s">
        <v>28</v>
      </c>
      <c r="J33" s="6">
        <v>0.5</v>
      </c>
      <c r="K33" s="6">
        <f t="shared" si="2"/>
        <v>0.5</v>
      </c>
      <c r="L33" s="6">
        <f t="shared" si="0"/>
        <v>0.5</v>
      </c>
      <c r="M33" s="7" t="s">
        <v>141</v>
      </c>
      <c r="N33" s="7" t="s">
        <v>45</v>
      </c>
      <c r="O33" s="32"/>
    </row>
    <row r="34" spans="1:15" ht="65" x14ac:dyDescent="0.35">
      <c r="A34" s="15" t="s">
        <v>68</v>
      </c>
      <c r="B34" s="4" t="s">
        <v>31</v>
      </c>
      <c r="C34" s="5" t="s">
        <v>1</v>
      </c>
      <c r="D34" s="9" t="s">
        <v>4</v>
      </c>
      <c r="E34" s="5" t="s">
        <v>7</v>
      </c>
      <c r="F34" s="12" t="s">
        <v>50</v>
      </c>
      <c r="G34" s="5"/>
      <c r="H34" s="13">
        <f>61000000/1000000</f>
        <v>61</v>
      </c>
      <c r="I34" s="6" t="s">
        <v>28</v>
      </c>
      <c r="J34" s="6">
        <v>58.11</v>
      </c>
      <c r="K34" s="6">
        <f t="shared" si="2"/>
        <v>59.555</v>
      </c>
      <c r="L34" s="6">
        <f t="shared" si="0"/>
        <v>59.555</v>
      </c>
      <c r="M34" s="7" t="s">
        <v>141</v>
      </c>
      <c r="N34" s="7" t="s">
        <v>45</v>
      </c>
      <c r="O34" s="32"/>
    </row>
    <row r="35" spans="1:15" ht="39" x14ac:dyDescent="0.35">
      <c r="A35" s="3" t="s">
        <v>73</v>
      </c>
      <c r="B35" s="4" t="s">
        <v>62</v>
      </c>
      <c r="C35" s="5" t="s">
        <v>1</v>
      </c>
      <c r="D35" s="5" t="s">
        <v>4</v>
      </c>
      <c r="E35" s="5" t="s">
        <v>7</v>
      </c>
      <c r="F35" s="5" t="s">
        <v>21</v>
      </c>
      <c r="G35" s="5"/>
      <c r="H35" s="6" t="s">
        <v>28</v>
      </c>
      <c r="I35" s="6" t="s">
        <v>28</v>
      </c>
      <c r="J35" s="6">
        <v>0.27</v>
      </c>
      <c r="K35" s="6">
        <f>AVERAGE(I35:J35)</f>
        <v>0.27</v>
      </c>
      <c r="L35" s="6">
        <f t="shared" si="0"/>
        <v>0.27</v>
      </c>
      <c r="M35" s="7" t="s">
        <v>45</v>
      </c>
      <c r="N35" s="7" t="s">
        <v>27</v>
      </c>
      <c r="O35" s="32"/>
    </row>
    <row r="36" spans="1:15" ht="65" x14ac:dyDescent="0.35">
      <c r="A36" s="3" t="s">
        <v>74</v>
      </c>
      <c r="B36" s="4" t="s">
        <v>62</v>
      </c>
      <c r="C36" s="5" t="s">
        <v>1</v>
      </c>
      <c r="D36" s="5" t="s">
        <v>3</v>
      </c>
      <c r="E36" s="5" t="s">
        <v>7</v>
      </c>
      <c r="F36" s="12" t="s">
        <v>50</v>
      </c>
      <c r="G36" s="5"/>
      <c r="H36" s="6" t="s">
        <v>28</v>
      </c>
      <c r="I36" s="6" t="s">
        <v>28</v>
      </c>
      <c r="J36" s="6">
        <v>11.66</v>
      </c>
      <c r="K36" s="6">
        <f>AVERAGE(H36:J36)</f>
        <v>11.66</v>
      </c>
      <c r="L36" s="6">
        <f t="shared" si="0"/>
        <v>11.66</v>
      </c>
      <c r="M36" s="7" t="s">
        <v>45</v>
      </c>
      <c r="N36" s="7"/>
      <c r="O36" s="32"/>
    </row>
    <row r="37" spans="1:15" ht="39" x14ac:dyDescent="0.35">
      <c r="A37" s="3" t="s">
        <v>46</v>
      </c>
      <c r="B37" s="4" t="s">
        <v>62</v>
      </c>
      <c r="C37" s="5" t="s">
        <v>1</v>
      </c>
      <c r="D37" s="5" t="s">
        <v>3</v>
      </c>
      <c r="E37" s="5" t="s">
        <v>7</v>
      </c>
      <c r="F37" s="12" t="s">
        <v>50</v>
      </c>
      <c r="G37" s="5"/>
      <c r="H37" s="6" t="s">
        <v>28</v>
      </c>
      <c r="I37" s="6" t="s">
        <v>28</v>
      </c>
      <c r="J37" s="6">
        <v>1</v>
      </c>
      <c r="K37" s="6">
        <f>AVERAGE(H37:J37)</f>
        <v>1</v>
      </c>
      <c r="L37" s="6">
        <f>AVERAGE(I37:K37)</f>
        <v>1</v>
      </c>
      <c r="M37" s="7" t="s">
        <v>45</v>
      </c>
      <c r="N37" s="7"/>
      <c r="O37" s="32"/>
    </row>
    <row r="38" spans="1:15" ht="195" x14ac:dyDescent="0.35">
      <c r="A38" s="3" t="s">
        <v>127</v>
      </c>
      <c r="B38" s="5" t="s">
        <v>69</v>
      </c>
      <c r="C38" s="5" t="s">
        <v>1</v>
      </c>
      <c r="D38" s="5" t="s">
        <v>30</v>
      </c>
      <c r="E38" s="5" t="s">
        <v>6</v>
      </c>
      <c r="F38" s="5" t="s">
        <v>19</v>
      </c>
      <c r="G38" s="5"/>
      <c r="H38" s="6" t="s">
        <v>28</v>
      </c>
      <c r="I38" s="6" t="s">
        <v>28</v>
      </c>
      <c r="J38" s="6" t="s">
        <v>28</v>
      </c>
      <c r="K38" s="6">
        <f>1403500000/1000000</f>
        <v>1403.5</v>
      </c>
      <c r="L38" s="6">
        <f t="shared" ref="L38:L50" si="3">K38</f>
        <v>1403.5</v>
      </c>
      <c r="M38" s="7" t="s">
        <v>141</v>
      </c>
      <c r="N38" s="7" t="s">
        <v>111</v>
      </c>
      <c r="O38" s="32"/>
    </row>
    <row r="39" spans="1:15" ht="39" x14ac:dyDescent="0.35">
      <c r="A39" s="3" t="s">
        <v>47</v>
      </c>
      <c r="B39" s="4" t="s">
        <v>124</v>
      </c>
      <c r="C39" s="5" t="s">
        <v>1</v>
      </c>
      <c r="D39" s="5" t="s">
        <v>30</v>
      </c>
      <c r="E39" s="4" t="s">
        <v>7</v>
      </c>
      <c r="F39" s="4" t="s">
        <v>21</v>
      </c>
      <c r="G39" s="5"/>
      <c r="H39" s="6" t="s">
        <v>28</v>
      </c>
      <c r="I39" s="6" t="s">
        <v>28</v>
      </c>
      <c r="J39" s="6">
        <v>0.5</v>
      </c>
      <c r="K39" s="6">
        <f t="shared" ref="K39:K50" si="4">AVERAGE(H39:J39)</f>
        <v>0.5</v>
      </c>
      <c r="L39" s="6">
        <f t="shared" si="3"/>
        <v>0.5</v>
      </c>
      <c r="M39" s="7" t="s">
        <v>45</v>
      </c>
      <c r="N39" s="7" t="s">
        <v>27</v>
      </c>
      <c r="O39" s="32"/>
    </row>
    <row r="40" spans="1:15" ht="65" x14ac:dyDescent="0.35">
      <c r="A40" s="15" t="s">
        <v>59</v>
      </c>
      <c r="B40" s="4" t="s">
        <v>57</v>
      </c>
      <c r="C40" s="5" t="s">
        <v>1</v>
      </c>
      <c r="D40" s="5" t="s">
        <v>30</v>
      </c>
      <c r="E40" s="4" t="s">
        <v>7</v>
      </c>
      <c r="F40" s="12" t="s">
        <v>50</v>
      </c>
      <c r="G40" s="5"/>
      <c r="H40" s="6">
        <f>500000/1000000</f>
        <v>0.5</v>
      </c>
      <c r="I40" s="6" t="s">
        <v>28</v>
      </c>
      <c r="J40" s="6">
        <v>0.5</v>
      </c>
      <c r="K40" s="6">
        <f t="shared" si="4"/>
        <v>0.5</v>
      </c>
      <c r="L40" s="6">
        <f t="shared" si="3"/>
        <v>0.5</v>
      </c>
      <c r="M40" s="7" t="s">
        <v>141</v>
      </c>
      <c r="N40" s="7" t="s">
        <v>45</v>
      </c>
      <c r="O40" s="32"/>
    </row>
    <row r="41" spans="1:15" ht="65" x14ac:dyDescent="0.35">
      <c r="A41" s="15" t="s">
        <v>60</v>
      </c>
      <c r="B41" s="4" t="s">
        <v>61</v>
      </c>
      <c r="C41" s="5" t="s">
        <v>1</v>
      </c>
      <c r="D41" s="5" t="s">
        <v>30</v>
      </c>
      <c r="E41" s="5" t="s">
        <v>7</v>
      </c>
      <c r="F41" s="12" t="s">
        <v>50</v>
      </c>
      <c r="G41" s="5"/>
      <c r="H41" s="6">
        <f>1000000/1000000</f>
        <v>1</v>
      </c>
      <c r="I41" s="6" t="s">
        <v>28</v>
      </c>
      <c r="J41" s="6">
        <v>1</v>
      </c>
      <c r="K41" s="6">
        <f t="shared" si="4"/>
        <v>1</v>
      </c>
      <c r="L41" s="6">
        <f t="shared" si="3"/>
        <v>1</v>
      </c>
      <c r="M41" s="7" t="s">
        <v>141</v>
      </c>
      <c r="N41" s="7" t="s">
        <v>45</v>
      </c>
      <c r="O41" s="32"/>
    </row>
    <row r="42" spans="1:15" ht="52" x14ac:dyDescent="0.35">
      <c r="A42" s="3" t="s">
        <v>76</v>
      </c>
      <c r="B42" s="4" t="s">
        <v>124</v>
      </c>
      <c r="C42" s="5" t="s">
        <v>1</v>
      </c>
      <c r="D42" s="5" t="s">
        <v>3</v>
      </c>
      <c r="E42" s="5" t="s">
        <v>6</v>
      </c>
      <c r="F42" s="5" t="s">
        <v>48</v>
      </c>
      <c r="G42" s="5"/>
      <c r="H42" s="6" t="s">
        <v>28</v>
      </c>
      <c r="I42" s="6" t="s">
        <v>28</v>
      </c>
      <c r="J42" s="6">
        <v>2.2000000000000002</v>
      </c>
      <c r="K42" s="6">
        <f t="shared" si="4"/>
        <v>2.2000000000000002</v>
      </c>
      <c r="L42" s="6">
        <f t="shared" si="3"/>
        <v>2.2000000000000002</v>
      </c>
      <c r="M42" s="7" t="s">
        <v>45</v>
      </c>
      <c r="N42" s="7"/>
      <c r="O42" s="32"/>
    </row>
    <row r="43" spans="1:15" ht="78" x14ac:dyDescent="0.35">
      <c r="A43" s="3" t="s">
        <v>77</v>
      </c>
      <c r="B43" s="41" t="s">
        <v>62</v>
      </c>
      <c r="C43" s="5" t="s">
        <v>1</v>
      </c>
      <c r="D43" s="5" t="s">
        <v>24</v>
      </c>
      <c r="E43" s="5" t="s">
        <v>7</v>
      </c>
      <c r="F43" s="5" t="s">
        <v>21</v>
      </c>
      <c r="G43" s="5"/>
      <c r="H43" s="6" t="s">
        <v>28</v>
      </c>
      <c r="I43" s="6" t="s">
        <v>28</v>
      </c>
      <c r="J43" s="6">
        <f>7.7*59.8%</f>
        <v>4.6045999999999996</v>
      </c>
      <c r="K43" s="6">
        <f t="shared" si="4"/>
        <v>4.6045999999999996</v>
      </c>
      <c r="L43" s="6">
        <f t="shared" si="3"/>
        <v>4.6045999999999996</v>
      </c>
      <c r="M43" s="40" t="s">
        <v>45</v>
      </c>
      <c r="N43" s="40"/>
      <c r="O43" s="75" t="s">
        <v>157</v>
      </c>
    </row>
    <row r="44" spans="1:15" ht="143" x14ac:dyDescent="0.35">
      <c r="A44" s="15" t="s">
        <v>55</v>
      </c>
      <c r="B44" s="4" t="s">
        <v>31</v>
      </c>
      <c r="C44" s="5" t="s">
        <v>1</v>
      </c>
      <c r="D44" s="11" t="s">
        <v>30</v>
      </c>
      <c r="E44" s="5" t="s">
        <v>7</v>
      </c>
      <c r="F44" s="5" t="s">
        <v>23</v>
      </c>
      <c r="G44" s="5"/>
      <c r="H44" s="13">
        <f>231000000/1000000</f>
        <v>231</v>
      </c>
      <c r="I44" s="6" t="s">
        <v>28</v>
      </c>
      <c r="J44" s="6">
        <v>219.4</v>
      </c>
      <c r="K44" s="6">
        <f t="shared" si="4"/>
        <v>225.2</v>
      </c>
      <c r="L44" s="6">
        <f t="shared" si="3"/>
        <v>225.2</v>
      </c>
      <c r="M44" s="7" t="s">
        <v>141</v>
      </c>
      <c r="N44" s="7" t="s">
        <v>45</v>
      </c>
      <c r="O44" s="32"/>
    </row>
    <row r="45" spans="1:15" ht="52" x14ac:dyDescent="0.35">
      <c r="A45" s="3" t="s">
        <v>51</v>
      </c>
      <c r="B45" s="41" t="s">
        <v>62</v>
      </c>
      <c r="C45" s="5" t="s">
        <v>1</v>
      </c>
      <c r="D45" s="5" t="s">
        <v>24</v>
      </c>
      <c r="E45" s="5" t="s">
        <v>7</v>
      </c>
      <c r="F45" s="5" t="s">
        <v>23</v>
      </c>
      <c r="G45" s="5"/>
      <c r="H45" s="6" t="s">
        <v>28</v>
      </c>
      <c r="I45" s="6" t="s">
        <v>28</v>
      </c>
      <c r="J45" s="6">
        <f>1782.16*59.8%</f>
        <v>1065.7316800000001</v>
      </c>
      <c r="K45" s="6">
        <f t="shared" si="4"/>
        <v>1065.7316800000001</v>
      </c>
      <c r="L45" s="6">
        <f t="shared" si="3"/>
        <v>1065.7316800000001</v>
      </c>
      <c r="M45" s="40" t="s">
        <v>45</v>
      </c>
      <c r="N45" s="40" t="s">
        <v>65</v>
      </c>
      <c r="O45" s="75" t="s">
        <v>157</v>
      </c>
    </row>
    <row r="46" spans="1:15" ht="91" x14ac:dyDescent="0.35">
      <c r="A46" s="3" t="s">
        <v>78</v>
      </c>
      <c r="B46" s="41" t="s">
        <v>62</v>
      </c>
      <c r="C46" s="5" t="s">
        <v>1</v>
      </c>
      <c r="D46" s="5" t="s">
        <v>24</v>
      </c>
      <c r="E46" s="5" t="s">
        <v>7</v>
      </c>
      <c r="F46" s="5" t="s">
        <v>23</v>
      </c>
      <c r="G46" s="5"/>
      <c r="H46" s="6" t="s">
        <v>28</v>
      </c>
      <c r="I46" s="6" t="s">
        <v>28</v>
      </c>
      <c r="J46" s="6">
        <f>634.08*59.8%</f>
        <v>379.17984000000001</v>
      </c>
      <c r="K46" s="6">
        <f t="shared" si="4"/>
        <v>379.17984000000001</v>
      </c>
      <c r="L46" s="6">
        <f t="shared" si="3"/>
        <v>379.17984000000001</v>
      </c>
      <c r="M46" s="40" t="s">
        <v>45</v>
      </c>
      <c r="N46" s="40"/>
      <c r="O46" s="5" t="s">
        <v>159</v>
      </c>
    </row>
    <row r="47" spans="1:15" ht="117" x14ac:dyDescent="0.35">
      <c r="A47" s="3" t="s">
        <v>79</v>
      </c>
      <c r="B47" s="4" t="s">
        <v>124</v>
      </c>
      <c r="C47" s="5" t="s">
        <v>1</v>
      </c>
      <c r="D47" s="11" t="s">
        <v>24</v>
      </c>
      <c r="E47" s="11" t="s">
        <v>6</v>
      </c>
      <c r="F47" s="11" t="s">
        <v>19</v>
      </c>
      <c r="G47" s="5"/>
      <c r="H47" s="6" t="s">
        <v>28</v>
      </c>
      <c r="I47" s="6" t="s">
        <v>28</v>
      </c>
      <c r="J47" s="6">
        <v>0.5</v>
      </c>
      <c r="K47" s="6">
        <f>AVERAGE(H47:J47)</f>
        <v>0.5</v>
      </c>
      <c r="L47" s="6">
        <f>K47</f>
        <v>0.5</v>
      </c>
      <c r="M47" s="7" t="s">
        <v>45</v>
      </c>
      <c r="N47" s="7"/>
      <c r="O47" s="32"/>
    </row>
    <row r="48" spans="1:15" ht="65" x14ac:dyDescent="0.35">
      <c r="A48" s="3" t="s">
        <v>80</v>
      </c>
      <c r="B48" s="4" t="s">
        <v>124</v>
      </c>
      <c r="C48" s="5" t="s">
        <v>1</v>
      </c>
      <c r="D48" s="5" t="s">
        <v>30</v>
      </c>
      <c r="E48" s="5" t="s">
        <v>7</v>
      </c>
      <c r="F48" s="5" t="s">
        <v>21</v>
      </c>
      <c r="G48" s="5"/>
      <c r="H48" s="6" t="s">
        <v>28</v>
      </c>
      <c r="I48" s="6" t="s">
        <v>28</v>
      </c>
      <c r="J48" s="6">
        <v>7</v>
      </c>
      <c r="K48" s="6">
        <f t="shared" si="4"/>
        <v>7</v>
      </c>
      <c r="L48" s="6">
        <f t="shared" si="3"/>
        <v>7</v>
      </c>
      <c r="M48" s="7" t="s">
        <v>45</v>
      </c>
      <c r="N48" s="7"/>
      <c r="O48" s="32"/>
    </row>
    <row r="49" spans="1:15" ht="91" x14ac:dyDescent="0.35">
      <c r="A49" s="3" t="s">
        <v>81</v>
      </c>
      <c r="B49" s="4" t="s">
        <v>124</v>
      </c>
      <c r="C49" s="5" t="s">
        <v>1</v>
      </c>
      <c r="D49" s="11" t="s">
        <v>70</v>
      </c>
      <c r="E49" s="5" t="s">
        <v>6</v>
      </c>
      <c r="F49" s="5" t="s">
        <v>48</v>
      </c>
      <c r="G49" s="5"/>
      <c r="H49" s="6" t="s">
        <v>28</v>
      </c>
      <c r="I49" s="6" t="s">
        <v>28</v>
      </c>
      <c r="J49" s="6">
        <v>51</v>
      </c>
      <c r="K49" s="6">
        <f t="shared" si="4"/>
        <v>51</v>
      </c>
      <c r="L49" s="6">
        <f t="shared" si="3"/>
        <v>51</v>
      </c>
      <c r="M49" s="7" t="s">
        <v>45</v>
      </c>
      <c r="N49" s="7"/>
      <c r="O49" s="32"/>
    </row>
    <row r="50" spans="1:15" ht="52" x14ac:dyDescent="0.35">
      <c r="A50" s="3" t="s">
        <v>82</v>
      </c>
      <c r="B50" s="4" t="s">
        <v>124</v>
      </c>
      <c r="C50" s="5" t="s">
        <v>1</v>
      </c>
      <c r="D50" s="11" t="s">
        <v>21</v>
      </c>
      <c r="E50" s="5" t="s">
        <v>6</v>
      </c>
      <c r="F50" s="5" t="s">
        <v>48</v>
      </c>
      <c r="G50" s="5"/>
      <c r="H50" s="6" t="s">
        <v>28</v>
      </c>
      <c r="I50" s="6" t="s">
        <v>28</v>
      </c>
      <c r="J50" s="6">
        <v>365.6</v>
      </c>
      <c r="K50" s="6">
        <f t="shared" si="4"/>
        <v>365.6</v>
      </c>
      <c r="L50" s="6">
        <f t="shared" si="3"/>
        <v>365.6</v>
      </c>
      <c r="M50" s="7" t="s">
        <v>45</v>
      </c>
      <c r="N50" s="7"/>
      <c r="O50" s="32"/>
    </row>
    <row r="51" spans="1:15" ht="39" x14ac:dyDescent="0.35">
      <c r="A51" s="3" t="s">
        <v>83</v>
      </c>
      <c r="B51" s="4" t="s">
        <v>124</v>
      </c>
      <c r="C51" s="5" t="s">
        <v>1</v>
      </c>
      <c r="D51" s="5" t="s">
        <v>21</v>
      </c>
      <c r="E51" s="5" t="s">
        <v>21</v>
      </c>
      <c r="F51" s="5" t="s">
        <v>21</v>
      </c>
      <c r="G51" s="5"/>
      <c r="H51" s="6" t="s">
        <v>28</v>
      </c>
      <c r="I51" s="6" t="s">
        <v>28</v>
      </c>
      <c r="J51" s="6" t="s">
        <v>28</v>
      </c>
      <c r="K51" s="6" t="s">
        <v>28</v>
      </c>
      <c r="L51" s="6" t="s">
        <v>28</v>
      </c>
      <c r="M51" s="7" t="s">
        <v>45</v>
      </c>
      <c r="N51" s="7"/>
      <c r="O51" s="32"/>
    </row>
    <row r="52" spans="1:15" ht="143" x14ac:dyDescent="0.35">
      <c r="A52" s="3" t="s">
        <v>84</v>
      </c>
      <c r="B52" s="4" t="s">
        <v>124</v>
      </c>
      <c r="C52" s="5" t="s">
        <v>1</v>
      </c>
      <c r="D52" s="5" t="s">
        <v>128</v>
      </c>
      <c r="E52" s="5" t="s">
        <v>21</v>
      </c>
      <c r="F52" s="5" t="s">
        <v>21</v>
      </c>
      <c r="G52" s="5"/>
      <c r="H52" s="6" t="s">
        <v>28</v>
      </c>
      <c r="I52" s="6" t="s">
        <v>28</v>
      </c>
      <c r="J52" s="6" t="s">
        <v>28</v>
      </c>
      <c r="K52" s="6" t="s">
        <v>28</v>
      </c>
      <c r="L52" s="6" t="s">
        <v>28</v>
      </c>
      <c r="M52" s="7" t="s">
        <v>45</v>
      </c>
      <c r="N52" s="7"/>
      <c r="O52" s="32"/>
    </row>
    <row r="53" spans="1:15" ht="78" x14ac:dyDescent="0.35">
      <c r="A53" s="3" t="s">
        <v>85</v>
      </c>
      <c r="B53" s="4" t="s">
        <v>124</v>
      </c>
      <c r="C53" s="5" t="s">
        <v>1</v>
      </c>
      <c r="D53" s="5" t="s">
        <v>3</v>
      </c>
      <c r="E53" s="5" t="s">
        <v>7</v>
      </c>
      <c r="F53" s="5" t="s">
        <v>21</v>
      </c>
      <c r="G53" s="5"/>
      <c r="H53" s="6" t="s">
        <v>28</v>
      </c>
      <c r="I53" s="6" t="s">
        <v>28</v>
      </c>
      <c r="J53" s="6" t="s">
        <v>28</v>
      </c>
      <c r="K53" s="6" t="s">
        <v>28</v>
      </c>
      <c r="L53" s="6" t="s">
        <v>28</v>
      </c>
      <c r="M53" s="7" t="s">
        <v>45</v>
      </c>
      <c r="N53" s="7"/>
      <c r="O53" s="32"/>
    </row>
    <row r="54" spans="1:15" ht="52" x14ac:dyDescent="0.35">
      <c r="A54" s="3" t="s">
        <v>86</v>
      </c>
      <c r="B54" s="4" t="s">
        <v>124</v>
      </c>
      <c r="C54" s="5" t="s">
        <v>1</v>
      </c>
      <c r="D54" s="5" t="s">
        <v>4</v>
      </c>
      <c r="E54" s="5" t="s">
        <v>7</v>
      </c>
      <c r="F54" s="5" t="s">
        <v>23</v>
      </c>
      <c r="G54" s="5"/>
      <c r="H54" s="6" t="s">
        <v>28</v>
      </c>
      <c r="I54" s="6" t="s">
        <v>28</v>
      </c>
      <c r="J54" s="6" t="s">
        <v>28</v>
      </c>
      <c r="K54" s="6" t="s">
        <v>28</v>
      </c>
      <c r="L54" s="6" t="s">
        <v>28</v>
      </c>
      <c r="M54" s="7" t="s">
        <v>45</v>
      </c>
      <c r="N54" s="7"/>
      <c r="O54" s="32"/>
    </row>
    <row r="55" spans="1:15" ht="117" x14ac:dyDescent="0.35">
      <c r="A55" s="15" t="s">
        <v>64</v>
      </c>
      <c r="B55" s="4" t="s">
        <v>124</v>
      </c>
      <c r="C55" s="4" t="s">
        <v>1</v>
      </c>
      <c r="D55" s="4" t="s">
        <v>24</v>
      </c>
      <c r="E55" s="4" t="s">
        <v>7</v>
      </c>
      <c r="F55" s="5" t="s">
        <v>23</v>
      </c>
      <c r="G55" s="14"/>
      <c r="H55" s="6" t="s">
        <v>28</v>
      </c>
      <c r="I55" s="6" t="s">
        <v>28</v>
      </c>
      <c r="J55" s="6" t="s">
        <v>28</v>
      </c>
      <c r="K55" s="6" t="s">
        <v>28</v>
      </c>
      <c r="L55" s="6" t="s">
        <v>28</v>
      </c>
      <c r="M55" s="20" t="s">
        <v>63</v>
      </c>
      <c r="N55" s="4"/>
      <c r="O55" s="31"/>
    </row>
  </sheetData>
  <autoFilter ref="A4:O55"/>
  <mergeCells count="1">
    <mergeCell ref="A1:O2"/>
  </mergeCells>
  <hyperlinks>
    <hyperlink ref="M5" r:id="rId1"/>
    <hyperlink ref="M6" r:id="rId2"/>
    <hyperlink ref="M7" r:id="rId3"/>
    <hyperlink ref="M8" r:id="rId4"/>
    <hyperlink ref="M9" r:id="rId5"/>
    <hyperlink ref="M10" r:id="rId6"/>
    <hyperlink ref="M15" r:id="rId7"/>
    <hyperlink ref="M16" r:id="rId8"/>
    <hyperlink ref="M18" r:id="rId9"/>
    <hyperlink ref="M19" r:id="rId10"/>
    <hyperlink ref="N19" r:id="rId11"/>
    <hyperlink ref="M11" r:id="rId12"/>
    <hyperlink ref="M12" r:id="rId13"/>
    <hyperlink ref="M13" r:id="rId14"/>
    <hyperlink ref="M14" r:id="rId15"/>
    <hyperlink ref="M20" r:id="rId16" display="OECD (2017)"/>
    <hyperlink ref="M42" r:id="rId17"/>
    <hyperlink ref="M37" r:id="rId18"/>
    <hyperlink ref="M23" r:id="rId19"/>
    <hyperlink ref="M39" r:id="rId20"/>
    <hyperlink ref="M35" r:id="rId21"/>
    <hyperlink ref="M47" r:id="rId22"/>
    <hyperlink ref="M49" r:id="rId23"/>
    <hyperlink ref="M50" r:id="rId24"/>
    <hyperlink ref="M22" r:id="rId25"/>
    <hyperlink ref="M48" r:id="rId26"/>
    <hyperlink ref="M51" r:id="rId27"/>
    <hyperlink ref="M52" r:id="rId28"/>
    <hyperlink ref="M53" r:id="rId29"/>
    <hyperlink ref="M32" r:id="rId30"/>
    <hyperlink ref="M54" r:id="rId31"/>
    <hyperlink ref="M55" r:id="rId32"/>
    <hyperlink ref="M17" r:id="rId33"/>
    <hyperlink ref="N38" r:id="rId34"/>
    <hyperlink ref="N39" r:id="rId35"/>
    <hyperlink ref="N17" r:id="rId36"/>
    <hyperlink ref="N35" r:id="rId37"/>
    <hyperlink ref="M30" r:id="rId38"/>
    <hyperlink ref="N15" r:id="rId39"/>
    <hyperlink ref="M21" r:id="rId40" display="OECD (2017)"/>
    <hyperlink ref="M24" r:id="rId41" display="OECD (2017)"/>
    <hyperlink ref="M26" r:id="rId42" display="OECD (2017)"/>
    <hyperlink ref="M27" r:id="rId43" display="OECD (2017)"/>
    <hyperlink ref="M28" r:id="rId44" display="OECD (2017)"/>
    <hyperlink ref="M29" r:id="rId45" display="OECD (2017)"/>
    <hyperlink ref="M31" r:id="rId46" display="OECD (2017)"/>
    <hyperlink ref="M33" r:id="rId47" display="OECD (2017)"/>
    <hyperlink ref="M34" r:id="rId48" display="OECD (2017)"/>
    <hyperlink ref="M38" r:id="rId49" display="OECD (2017)"/>
    <hyperlink ref="M40" r:id="rId50" display="OECD (2017)"/>
    <hyperlink ref="M41" r:id="rId51" display="OECD (2017)"/>
    <hyperlink ref="M44" r:id="rId52" display="OECD (2017)"/>
    <hyperlink ref="M25" r:id="rId53"/>
    <hyperlink ref="M43" r:id="rId54"/>
    <hyperlink ref="M45" r:id="rId55"/>
    <hyperlink ref="N45" r:id="rId56"/>
    <hyperlink ref="M46" r:id="rId57"/>
  </hyperlinks>
  <pageMargins left="0.7" right="0.7" top="0.75" bottom="0.75" header="0.3" footer="0.3"/>
  <pageSetup paperSize="9" orientation="portrait"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86" zoomScaleNormal="86" workbookViewId="0">
      <selection activeCell="C6" sqref="C6"/>
    </sheetView>
  </sheetViews>
  <sheetFormatPr defaultRowHeight="14.5" x14ac:dyDescent="0.35"/>
  <cols>
    <col min="1" max="1" width="32.6328125" customWidth="1"/>
    <col min="2" max="2" width="19.81640625" customWidth="1"/>
    <col min="3" max="13" width="13" customWidth="1"/>
    <col min="14" max="14" width="43.1796875" customWidth="1"/>
  </cols>
  <sheetData>
    <row r="1" spans="1:14" ht="14.5" customHeight="1" x14ac:dyDescent="0.35">
      <c r="A1" s="111" t="s">
        <v>173</v>
      </c>
      <c r="B1" s="111"/>
      <c r="C1" s="111"/>
      <c r="D1" s="111"/>
      <c r="E1" s="111"/>
      <c r="F1" s="111"/>
      <c r="G1" s="111"/>
      <c r="H1" s="111"/>
      <c r="I1" s="111"/>
      <c r="J1" s="111"/>
      <c r="K1" s="111"/>
      <c r="L1" s="111"/>
      <c r="M1" s="111"/>
      <c r="N1" s="111"/>
    </row>
    <row r="2" spans="1:14" ht="14.5" customHeight="1" x14ac:dyDescent="0.35">
      <c r="A2" s="111"/>
      <c r="B2" s="111"/>
      <c r="C2" s="111"/>
      <c r="D2" s="111"/>
      <c r="E2" s="111"/>
      <c r="F2" s="111"/>
      <c r="G2" s="111"/>
      <c r="H2" s="111"/>
      <c r="I2" s="111"/>
      <c r="J2" s="111"/>
      <c r="K2" s="111"/>
      <c r="L2" s="111"/>
      <c r="M2" s="111"/>
      <c r="N2" s="111"/>
    </row>
    <row r="3" spans="1:14" ht="14.5" customHeight="1" x14ac:dyDescent="0.35">
      <c r="A3" s="85"/>
      <c r="B3" s="85"/>
      <c r="C3" s="85"/>
      <c r="D3" s="85"/>
      <c r="E3" s="85"/>
      <c r="F3" s="85"/>
      <c r="G3" s="85"/>
      <c r="H3" s="85"/>
      <c r="I3" s="85"/>
      <c r="J3" s="85"/>
    </row>
    <row r="4" spans="1:14" ht="77.5" x14ac:dyDescent="0.35">
      <c r="A4" s="23" t="s">
        <v>13</v>
      </c>
      <c r="B4" s="23" t="s">
        <v>14</v>
      </c>
      <c r="C4" s="23" t="s">
        <v>9</v>
      </c>
      <c r="D4" s="23" t="s">
        <v>10</v>
      </c>
      <c r="E4" s="23" t="s">
        <v>0</v>
      </c>
      <c r="F4" s="23" t="s">
        <v>8</v>
      </c>
      <c r="G4" s="23" t="s">
        <v>15</v>
      </c>
      <c r="H4" s="23" t="s">
        <v>16</v>
      </c>
      <c r="I4" s="23" t="s">
        <v>17</v>
      </c>
      <c r="J4" s="23" t="s">
        <v>18</v>
      </c>
      <c r="K4" s="23" t="s">
        <v>26</v>
      </c>
      <c r="L4" s="34" t="s">
        <v>25</v>
      </c>
      <c r="M4" s="23" t="s">
        <v>11</v>
      </c>
      <c r="N4" s="35" t="s">
        <v>12</v>
      </c>
    </row>
    <row r="5" spans="1:14" ht="52" x14ac:dyDescent="0.35">
      <c r="A5" s="16" t="s">
        <v>113</v>
      </c>
      <c r="B5" s="41" t="s">
        <v>177</v>
      </c>
      <c r="C5" s="8" t="s">
        <v>139</v>
      </c>
      <c r="D5" s="8" t="s">
        <v>4</v>
      </c>
      <c r="E5" s="8" t="s">
        <v>6</v>
      </c>
      <c r="F5" s="21" t="s">
        <v>162</v>
      </c>
      <c r="G5" s="8"/>
      <c r="H5" s="19">
        <v>0</v>
      </c>
      <c r="I5" s="19">
        <v>83</v>
      </c>
      <c r="J5" s="19">
        <v>0</v>
      </c>
      <c r="K5" s="19">
        <f>AVERAGE(H5:J5)</f>
        <v>27.666666666666668</v>
      </c>
      <c r="L5" s="19">
        <f>K5</f>
        <v>27.666666666666668</v>
      </c>
      <c r="M5" s="40" t="s">
        <v>111</v>
      </c>
      <c r="N5" s="32"/>
    </row>
    <row r="6" spans="1:14" ht="65" x14ac:dyDescent="0.35">
      <c r="A6" s="3" t="s">
        <v>96</v>
      </c>
      <c r="B6" s="5" t="s">
        <v>38</v>
      </c>
      <c r="C6" s="8" t="s">
        <v>139</v>
      </c>
      <c r="D6" s="21" t="s">
        <v>4</v>
      </c>
      <c r="E6" s="5" t="s">
        <v>123</v>
      </c>
      <c r="F6" s="5" t="s">
        <v>20</v>
      </c>
      <c r="G6" s="5"/>
      <c r="H6" s="6">
        <f>222290000/1000000</f>
        <v>222.29</v>
      </c>
      <c r="I6" s="6">
        <v>0</v>
      </c>
      <c r="J6" s="6">
        <v>0</v>
      </c>
      <c r="K6" s="6">
        <f>AVERAGE(H6:J6)</f>
        <v>74.096666666666664</v>
      </c>
      <c r="L6" s="6">
        <f>K6*0.753602</f>
        <v>55.839396193333329</v>
      </c>
      <c r="M6" s="104" t="s">
        <v>131</v>
      </c>
      <c r="N6" s="33" t="s">
        <v>146</v>
      </c>
    </row>
    <row r="7" spans="1:14" ht="78" x14ac:dyDescent="0.35">
      <c r="A7" s="3" t="s">
        <v>97</v>
      </c>
      <c r="B7" s="5" t="s">
        <v>38</v>
      </c>
      <c r="C7" s="8" t="s">
        <v>139</v>
      </c>
      <c r="D7" s="21" t="s">
        <v>4</v>
      </c>
      <c r="E7" s="5" t="s">
        <v>123</v>
      </c>
      <c r="F7" s="5" t="s">
        <v>20</v>
      </c>
      <c r="G7" s="5"/>
      <c r="H7" s="22">
        <f>268580000/1000000</f>
        <v>268.58</v>
      </c>
      <c r="I7" s="22">
        <v>0</v>
      </c>
      <c r="J7" s="22">
        <v>0</v>
      </c>
      <c r="K7" s="6">
        <f>AVERAGE(H7:J7)</f>
        <v>89.526666666666657</v>
      </c>
      <c r="L7" s="6">
        <f>K7*0.753602</f>
        <v>67.467475053333331</v>
      </c>
      <c r="M7" s="104" t="s">
        <v>131</v>
      </c>
      <c r="N7" s="33" t="s">
        <v>146</v>
      </c>
    </row>
  </sheetData>
  <mergeCells count="1">
    <mergeCell ref="A1:N2"/>
  </mergeCells>
  <hyperlinks>
    <hyperlink ref="M7" r:id="rId1"/>
    <hyperlink ref="M6" r:id="rId2"/>
    <hyperlink ref="M5" r:id="rId3"/>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96" zoomScaleNormal="96" workbookViewId="0">
      <selection activeCell="M17" sqref="M17"/>
    </sheetView>
  </sheetViews>
  <sheetFormatPr defaultRowHeight="14.5" x14ac:dyDescent="0.35"/>
  <cols>
    <col min="1" max="1" width="29" customWidth="1"/>
    <col min="2" max="2" width="20.453125" customWidth="1"/>
    <col min="3" max="13" width="11.08984375" customWidth="1"/>
    <col min="14" max="14" width="35.26953125" customWidth="1"/>
  </cols>
  <sheetData>
    <row r="1" spans="1:16" ht="14.5" customHeight="1" x14ac:dyDescent="0.35">
      <c r="A1" s="111" t="s">
        <v>174</v>
      </c>
      <c r="B1" s="111"/>
      <c r="C1" s="111"/>
      <c r="D1" s="111"/>
      <c r="E1" s="111"/>
      <c r="F1" s="111"/>
      <c r="G1" s="111"/>
      <c r="H1" s="111"/>
      <c r="I1" s="111"/>
      <c r="J1" s="111"/>
      <c r="K1" s="111"/>
      <c r="L1" s="111"/>
      <c r="M1" s="111"/>
      <c r="N1" s="111"/>
      <c r="O1" s="85"/>
      <c r="P1" s="85"/>
    </row>
    <row r="2" spans="1:16" ht="14.5" customHeight="1" x14ac:dyDescent="0.35">
      <c r="A2" s="111"/>
      <c r="B2" s="111"/>
      <c r="C2" s="111"/>
      <c r="D2" s="111"/>
      <c r="E2" s="111"/>
      <c r="F2" s="111"/>
      <c r="G2" s="111"/>
      <c r="H2" s="111"/>
      <c r="I2" s="111"/>
      <c r="J2" s="111"/>
      <c r="K2" s="111"/>
      <c r="L2" s="111"/>
      <c r="M2" s="111"/>
      <c r="N2" s="111"/>
      <c r="O2" s="85"/>
      <c r="P2" s="85"/>
    </row>
    <row r="3" spans="1:16" ht="14.5" customHeight="1" x14ac:dyDescent="0.35">
      <c r="A3" s="85"/>
      <c r="B3" s="85"/>
      <c r="C3" s="85"/>
      <c r="D3" s="85"/>
      <c r="E3" s="85"/>
      <c r="F3" s="85"/>
      <c r="G3" s="85"/>
      <c r="H3" s="85"/>
      <c r="I3" s="85"/>
      <c r="J3" s="85"/>
      <c r="K3" s="85"/>
      <c r="L3" s="85"/>
      <c r="M3" s="85"/>
      <c r="N3" s="85"/>
      <c r="O3" s="85"/>
      <c r="P3" s="85"/>
    </row>
    <row r="4" spans="1:16" ht="77.5" x14ac:dyDescent="0.35">
      <c r="A4" s="1" t="s">
        <v>13</v>
      </c>
      <c r="B4" s="1" t="s">
        <v>14</v>
      </c>
      <c r="C4" s="1" t="s">
        <v>9</v>
      </c>
      <c r="D4" s="1" t="s">
        <v>10</v>
      </c>
      <c r="E4" s="1" t="s">
        <v>0</v>
      </c>
      <c r="F4" s="1" t="s">
        <v>8</v>
      </c>
      <c r="G4" s="1" t="s">
        <v>15</v>
      </c>
      <c r="H4" s="1" t="s">
        <v>16</v>
      </c>
      <c r="I4" s="1" t="s">
        <v>17</v>
      </c>
      <c r="J4" s="1" t="s">
        <v>18</v>
      </c>
      <c r="K4" s="1" t="s">
        <v>26</v>
      </c>
      <c r="L4" s="2" t="s">
        <v>25</v>
      </c>
      <c r="M4" s="1" t="s">
        <v>11</v>
      </c>
      <c r="N4" s="86" t="s">
        <v>12</v>
      </c>
    </row>
    <row r="5" spans="1:16" ht="117" x14ac:dyDescent="0.35">
      <c r="A5" s="87" t="s">
        <v>98</v>
      </c>
      <c r="B5" s="88" t="s">
        <v>34</v>
      </c>
      <c r="C5" s="89" t="s">
        <v>2</v>
      </c>
      <c r="D5" s="89" t="s">
        <v>30</v>
      </c>
      <c r="E5" s="89" t="s">
        <v>123</v>
      </c>
      <c r="F5" s="89" t="s">
        <v>21</v>
      </c>
      <c r="G5" s="88" t="s">
        <v>35</v>
      </c>
      <c r="H5" s="90">
        <v>0</v>
      </c>
      <c r="I5" s="90">
        <f>200000000/1000000</f>
        <v>200</v>
      </c>
      <c r="J5" s="90">
        <v>0</v>
      </c>
      <c r="K5" s="90">
        <f t="shared" ref="K5:K9" si="0">AVERAGE(H5:J5)</f>
        <v>66.666666666666671</v>
      </c>
      <c r="L5" s="90">
        <f>K5*0.901699</f>
        <v>60.113266666666675</v>
      </c>
      <c r="M5" s="105" t="s">
        <v>131</v>
      </c>
      <c r="N5" s="91" t="s">
        <v>147</v>
      </c>
    </row>
    <row r="6" spans="1:16" ht="91" x14ac:dyDescent="0.35">
      <c r="A6" s="87" t="s">
        <v>129</v>
      </c>
      <c r="B6" s="88" t="s">
        <v>34</v>
      </c>
      <c r="C6" s="89" t="s">
        <v>2</v>
      </c>
      <c r="D6" s="89" t="s">
        <v>30</v>
      </c>
      <c r="E6" s="89" t="s">
        <v>123</v>
      </c>
      <c r="F6" s="88" t="s">
        <v>162</v>
      </c>
      <c r="G6" s="88" t="s">
        <v>36</v>
      </c>
      <c r="H6" s="90">
        <f>20000000/1000000</f>
        <v>20</v>
      </c>
      <c r="I6" s="92">
        <v>0</v>
      </c>
      <c r="J6" s="92">
        <v>0</v>
      </c>
      <c r="K6" s="90">
        <f t="shared" si="0"/>
        <v>6.666666666666667</v>
      </c>
      <c r="L6" s="90">
        <f>K6</f>
        <v>6.666666666666667</v>
      </c>
      <c r="M6" s="105" t="s">
        <v>131</v>
      </c>
      <c r="N6" s="91"/>
    </row>
    <row r="7" spans="1:16" ht="91" x14ac:dyDescent="0.35">
      <c r="A7" s="87" t="s">
        <v>99</v>
      </c>
      <c r="B7" s="88" t="s">
        <v>34</v>
      </c>
      <c r="C7" s="89" t="s">
        <v>2</v>
      </c>
      <c r="D7" s="89" t="s">
        <v>30</v>
      </c>
      <c r="E7" s="89" t="s">
        <v>123</v>
      </c>
      <c r="F7" s="88" t="s">
        <v>21</v>
      </c>
      <c r="G7" s="88" t="s">
        <v>37</v>
      </c>
      <c r="H7" s="92">
        <v>0</v>
      </c>
      <c r="I7" s="92">
        <f>167000000/1000000</f>
        <v>167</v>
      </c>
      <c r="J7" s="92">
        <v>0</v>
      </c>
      <c r="K7" s="90">
        <f t="shared" si="0"/>
        <v>55.666666666666664</v>
      </c>
      <c r="L7" s="90">
        <f>K7*0.901699</f>
        <v>50.194577666666667</v>
      </c>
      <c r="M7" s="105" t="s">
        <v>131</v>
      </c>
      <c r="N7" s="91" t="s">
        <v>147</v>
      </c>
    </row>
    <row r="8" spans="1:16" ht="104" x14ac:dyDescent="0.35">
      <c r="A8" s="87" t="s">
        <v>130</v>
      </c>
      <c r="B8" s="88" t="s">
        <v>34</v>
      </c>
      <c r="C8" s="89" t="s">
        <v>2</v>
      </c>
      <c r="D8" s="89" t="s">
        <v>30</v>
      </c>
      <c r="E8" s="89" t="s">
        <v>123</v>
      </c>
      <c r="F8" s="88" t="s">
        <v>21</v>
      </c>
      <c r="G8" s="88" t="s">
        <v>37</v>
      </c>
      <c r="H8" s="92">
        <v>0</v>
      </c>
      <c r="I8" s="92">
        <f>300000000/1000000</f>
        <v>300</v>
      </c>
      <c r="J8" s="92">
        <v>0</v>
      </c>
      <c r="K8" s="90">
        <f t="shared" si="0"/>
        <v>100</v>
      </c>
      <c r="L8" s="90">
        <f>K8*0.901699</f>
        <v>90.169899999999998</v>
      </c>
      <c r="M8" s="105" t="s">
        <v>131</v>
      </c>
      <c r="N8" s="91" t="s">
        <v>147</v>
      </c>
    </row>
    <row r="9" spans="1:16" ht="182" x14ac:dyDescent="0.35">
      <c r="A9" s="87" t="s">
        <v>100</v>
      </c>
      <c r="B9" s="88" t="s">
        <v>34</v>
      </c>
      <c r="C9" s="89" t="s">
        <v>2</v>
      </c>
      <c r="D9" s="89" t="s">
        <v>30</v>
      </c>
      <c r="E9" s="89" t="s">
        <v>123</v>
      </c>
      <c r="F9" s="88" t="s">
        <v>48</v>
      </c>
      <c r="G9" s="88" t="s">
        <v>39</v>
      </c>
      <c r="H9" s="92">
        <f>210000000/1000000</f>
        <v>210</v>
      </c>
      <c r="I9" s="92">
        <v>0</v>
      </c>
      <c r="J9" s="92">
        <v>0</v>
      </c>
      <c r="K9" s="90">
        <f t="shared" si="0"/>
        <v>70</v>
      </c>
      <c r="L9" s="90">
        <f>K9</f>
        <v>70</v>
      </c>
      <c r="M9" s="105" t="s">
        <v>131</v>
      </c>
      <c r="N9" s="91"/>
    </row>
    <row r="10" spans="1:16" ht="91" x14ac:dyDescent="0.35">
      <c r="A10" s="87" t="s">
        <v>101</v>
      </c>
      <c r="B10" s="88" t="s">
        <v>34</v>
      </c>
      <c r="C10" s="89" t="s">
        <v>2</v>
      </c>
      <c r="D10" s="89" t="s">
        <v>3</v>
      </c>
      <c r="E10" s="89" t="s">
        <v>123</v>
      </c>
      <c r="F10" s="88" t="s">
        <v>162</v>
      </c>
      <c r="G10" s="88" t="s">
        <v>39</v>
      </c>
      <c r="H10" s="92">
        <v>0</v>
      </c>
      <c r="I10" s="90">
        <f>1200000000/1000000</f>
        <v>1200</v>
      </c>
      <c r="J10" s="92">
        <v>0</v>
      </c>
      <c r="K10" s="90">
        <f>AVERAGE(H10:J10)</f>
        <v>400</v>
      </c>
      <c r="L10" s="90">
        <f>K10*0.901699</f>
        <v>360.67959999999999</v>
      </c>
      <c r="M10" s="105" t="s">
        <v>131</v>
      </c>
      <c r="N10" s="91" t="s">
        <v>147</v>
      </c>
    </row>
    <row r="11" spans="1:16" ht="143" x14ac:dyDescent="0.35">
      <c r="A11" s="87" t="s">
        <v>102</v>
      </c>
      <c r="B11" s="88" t="s">
        <v>34</v>
      </c>
      <c r="C11" s="89" t="s">
        <v>2</v>
      </c>
      <c r="D11" s="89" t="s">
        <v>3</v>
      </c>
      <c r="E11" s="89" t="s">
        <v>123</v>
      </c>
      <c r="F11" s="88" t="s">
        <v>162</v>
      </c>
      <c r="G11" s="88" t="s">
        <v>40</v>
      </c>
      <c r="H11" s="92">
        <f>100000000/1000000</f>
        <v>100</v>
      </c>
      <c r="I11" s="92">
        <v>0</v>
      </c>
      <c r="J11" s="92">
        <v>0</v>
      </c>
      <c r="K11" s="92">
        <f t="shared" ref="K11:K17" si="1">AVERAGE(H11:J11)</f>
        <v>33.333333333333336</v>
      </c>
      <c r="L11" s="92">
        <f>K11*0.753602</f>
        <v>25.12006666666667</v>
      </c>
      <c r="M11" s="105" t="s">
        <v>131</v>
      </c>
      <c r="N11" s="91" t="s">
        <v>147</v>
      </c>
    </row>
    <row r="12" spans="1:16" ht="117" x14ac:dyDescent="0.35">
      <c r="A12" s="93" t="s">
        <v>103</v>
      </c>
      <c r="B12" s="88" t="s">
        <v>34</v>
      </c>
      <c r="C12" s="89" t="s">
        <v>2</v>
      </c>
      <c r="D12" s="89" t="s">
        <v>3</v>
      </c>
      <c r="E12" s="89" t="s">
        <v>123</v>
      </c>
      <c r="F12" s="88" t="s">
        <v>162</v>
      </c>
      <c r="G12" s="89" t="s">
        <v>41</v>
      </c>
      <c r="H12" s="92">
        <f>600000000/1000000</f>
        <v>600</v>
      </c>
      <c r="I12" s="92">
        <v>0</v>
      </c>
      <c r="J12" s="92">
        <v>0</v>
      </c>
      <c r="K12" s="92">
        <f t="shared" si="1"/>
        <v>200</v>
      </c>
      <c r="L12" s="92">
        <f>K12*0.753602</f>
        <v>150.72040000000001</v>
      </c>
      <c r="M12" s="105" t="s">
        <v>131</v>
      </c>
      <c r="N12" s="91" t="s">
        <v>147</v>
      </c>
    </row>
    <row r="13" spans="1:16" ht="91" x14ac:dyDescent="0.35">
      <c r="A13" s="93" t="s">
        <v>104</v>
      </c>
      <c r="B13" s="88" t="s">
        <v>34</v>
      </c>
      <c r="C13" s="89" t="s">
        <v>2</v>
      </c>
      <c r="D13" s="89" t="s">
        <v>3</v>
      </c>
      <c r="E13" s="89" t="s">
        <v>123</v>
      </c>
      <c r="F13" s="88" t="s">
        <v>162</v>
      </c>
      <c r="G13" s="89" t="s">
        <v>42</v>
      </c>
      <c r="H13" s="92">
        <f>200000000/1000000</f>
        <v>200</v>
      </c>
      <c r="I13" s="92">
        <v>0</v>
      </c>
      <c r="J13" s="92">
        <v>0</v>
      </c>
      <c r="K13" s="92">
        <f t="shared" si="1"/>
        <v>66.666666666666671</v>
      </c>
      <c r="L13" s="92">
        <f>K13*0.753602</f>
        <v>50.24013333333334</v>
      </c>
      <c r="M13" s="105" t="s">
        <v>131</v>
      </c>
      <c r="N13" s="91" t="s">
        <v>147</v>
      </c>
    </row>
    <row r="14" spans="1:16" ht="117" x14ac:dyDescent="0.35">
      <c r="A14" s="93" t="s">
        <v>105</v>
      </c>
      <c r="B14" s="88" t="s">
        <v>34</v>
      </c>
      <c r="C14" s="89" t="s">
        <v>2</v>
      </c>
      <c r="D14" s="89" t="s">
        <v>4</v>
      </c>
      <c r="E14" s="89" t="s">
        <v>123</v>
      </c>
      <c r="F14" s="88" t="s">
        <v>162</v>
      </c>
      <c r="G14" s="89" t="s">
        <v>36</v>
      </c>
      <c r="H14" s="92">
        <v>0</v>
      </c>
      <c r="I14" s="92">
        <f>20000000/1000000</f>
        <v>20</v>
      </c>
      <c r="J14" s="92">
        <v>0</v>
      </c>
      <c r="K14" s="92">
        <f t="shared" si="1"/>
        <v>6.666666666666667</v>
      </c>
      <c r="L14" s="92">
        <f>K14</f>
        <v>6.666666666666667</v>
      </c>
      <c r="M14" s="105" t="s">
        <v>131</v>
      </c>
      <c r="N14" s="91"/>
    </row>
    <row r="15" spans="1:16" ht="78" x14ac:dyDescent="0.35">
      <c r="A15" s="93" t="s">
        <v>106</v>
      </c>
      <c r="B15" s="88" t="s">
        <v>34</v>
      </c>
      <c r="C15" s="89" t="s">
        <v>2</v>
      </c>
      <c r="D15" s="89" t="s">
        <v>4</v>
      </c>
      <c r="E15" s="89" t="s">
        <v>123</v>
      </c>
      <c r="F15" s="89" t="s">
        <v>48</v>
      </c>
      <c r="G15" s="89" t="s">
        <v>39</v>
      </c>
      <c r="H15" s="92">
        <v>0</v>
      </c>
      <c r="I15" s="94">
        <f>153000000/1000000</f>
        <v>153</v>
      </c>
      <c r="J15" s="92">
        <v>0</v>
      </c>
      <c r="K15" s="92">
        <f t="shared" si="1"/>
        <v>51</v>
      </c>
      <c r="L15" s="92">
        <f>K15</f>
        <v>51</v>
      </c>
      <c r="M15" s="105" t="s">
        <v>131</v>
      </c>
      <c r="N15" s="91"/>
    </row>
    <row r="16" spans="1:16" ht="117" x14ac:dyDescent="0.35">
      <c r="A16" s="93" t="s">
        <v>107</v>
      </c>
      <c r="B16" s="88" t="s">
        <v>34</v>
      </c>
      <c r="C16" s="89" t="s">
        <v>2</v>
      </c>
      <c r="D16" s="88" t="s">
        <v>5</v>
      </c>
      <c r="E16" s="89" t="s">
        <v>123</v>
      </c>
      <c r="F16" s="89" t="s">
        <v>48</v>
      </c>
      <c r="G16" s="89" t="s">
        <v>43</v>
      </c>
      <c r="H16" s="92">
        <v>0</v>
      </c>
      <c r="I16" s="94">
        <f>632500000/1000000</f>
        <v>632.5</v>
      </c>
      <c r="J16" s="92">
        <v>0</v>
      </c>
      <c r="K16" s="92">
        <f t="shared" si="1"/>
        <v>210.83333333333334</v>
      </c>
      <c r="L16" s="92">
        <f>K16*0.901699</f>
        <v>190.10820583333336</v>
      </c>
      <c r="M16" s="105" t="s">
        <v>131</v>
      </c>
      <c r="N16" s="91" t="s">
        <v>147</v>
      </c>
    </row>
    <row r="17" spans="1:14" ht="117" x14ac:dyDescent="0.35">
      <c r="A17" s="93" t="s">
        <v>108</v>
      </c>
      <c r="B17" s="88" t="s">
        <v>34</v>
      </c>
      <c r="C17" s="89" t="s">
        <v>2</v>
      </c>
      <c r="D17" s="88" t="s">
        <v>5</v>
      </c>
      <c r="E17" s="89" t="s">
        <v>21</v>
      </c>
      <c r="F17" s="95" t="s">
        <v>21</v>
      </c>
      <c r="G17" s="89" t="s">
        <v>44</v>
      </c>
      <c r="H17" s="92">
        <v>0</v>
      </c>
      <c r="I17" s="94">
        <f>6000000/1000000</f>
        <v>6</v>
      </c>
      <c r="J17" s="92">
        <v>0</v>
      </c>
      <c r="K17" s="92">
        <f t="shared" si="1"/>
        <v>2</v>
      </c>
      <c r="L17" s="92">
        <f>K17</f>
        <v>2</v>
      </c>
      <c r="M17" s="105" t="s">
        <v>131</v>
      </c>
      <c r="N17" s="91"/>
    </row>
    <row r="18" spans="1:14" ht="78" x14ac:dyDescent="0.35">
      <c r="A18" s="93" t="s">
        <v>118</v>
      </c>
      <c r="B18" s="88" t="s">
        <v>34</v>
      </c>
      <c r="C18" s="89" t="s">
        <v>2</v>
      </c>
      <c r="D18" s="88" t="s">
        <v>24</v>
      </c>
      <c r="E18" s="89" t="s">
        <v>123</v>
      </c>
      <c r="F18" s="89" t="s">
        <v>20</v>
      </c>
      <c r="G18" s="89" t="s">
        <v>119</v>
      </c>
      <c r="H18" s="92">
        <v>0</v>
      </c>
      <c r="I18" s="92">
        <f>1*0.376</f>
        <v>0.376</v>
      </c>
      <c r="J18" s="92">
        <v>0</v>
      </c>
      <c r="K18" s="92">
        <f>AVERAGE(H18:J18)</f>
        <v>0.12533333333333332</v>
      </c>
      <c r="L18" s="92">
        <f>K18</f>
        <v>0.12533333333333332</v>
      </c>
      <c r="M18" s="96" t="s">
        <v>120</v>
      </c>
      <c r="N18" s="91" t="s">
        <v>145</v>
      </c>
    </row>
    <row r="19" spans="1:14" ht="52" x14ac:dyDescent="0.35">
      <c r="A19" s="93" t="s">
        <v>121</v>
      </c>
      <c r="B19" s="88" t="s">
        <v>34</v>
      </c>
      <c r="C19" s="89" t="s">
        <v>2</v>
      </c>
      <c r="D19" s="88" t="s">
        <v>21</v>
      </c>
      <c r="E19" s="89" t="s">
        <v>123</v>
      </c>
      <c r="F19" s="89" t="s">
        <v>48</v>
      </c>
      <c r="G19" s="89" t="s">
        <v>122</v>
      </c>
      <c r="H19" s="92">
        <v>0</v>
      </c>
      <c r="I19" s="92">
        <v>1.75</v>
      </c>
      <c r="J19" s="92">
        <v>0</v>
      </c>
      <c r="K19" s="92">
        <f>AVERAGE(H19:J19)</f>
        <v>0.58333333333333337</v>
      </c>
      <c r="L19" s="92">
        <f>K19</f>
        <v>0.58333333333333337</v>
      </c>
      <c r="M19" s="96" t="s">
        <v>120</v>
      </c>
      <c r="N19" s="91"/>
    </row>
    <row r="20" spans="1:14" ht="52" x14ac:dyDescent="0.35">
      <c r="A20" s="93" t="s">
        <v>121</v>
      </c>
      <c r="B20" s="88" t="s">
        <v>34</v>
      </c>
      <c r="C20" s="89" t="s">
        <v>2</v>
      </c>
      <c r="D20" s="88" t="s">
        <v>21</v>
      </c>
      <c r="E20" s="89" t="s">
        <v>123</v>
      </c>
      <c r="F20" s="89" t="s">
        <v>48</v>
      </c>
      <c r="G20" s="89" t="s">
        <v>122</v>
      </c>
      <c r="H20" s="92">
        <v>0</v>
      </c>
      <c r="I20" s="92">
        <v>1.75</v>
      </c>
      <c r="J20" s="92">
        <v>0</v>
      </c>
      <c r="K20" s="92">
        <v>0.58333333333333337</v>
      </c>
      <c r="L20" s="92">
        <v>0.58333333333333337</v>
      </c>
      <c r="M20" s="96" t="s">
        <v>120</v>
      </c>
      <c r="N20" s="97"/>
    </row>
    <row r="22" spans="1:14" x14ac:dyDescent="0.35">
      <c r="L22">
        <f>SUBTOTAL(9,L5:L20)</f>
        <v>1114.9714834999997</v>
      </c>
    </row>
  </sheetData>
  <autoFilter ref="A4:N20"/>
  <mergeCells count="1">
    <mergeCell ref="A1:N2"/>
  </mergeCells>
  <hyperlinks>
    <hyperlink ref="M20" r:id="rId1"/>
    <hyperlink ref="M18" r:id="rId2"/>
    <hyperlink ref="M19" r:id="rId3"/>
    <hyperlink ref="M17" r:id="rId4"/>
    <hyperlink ref="M16" r:id="rId5"/>
    <hyperlink ref="M15" r:id="rId6"/>
    <hyperlink ref="M14" r:id="rId7"/>
    <hyperlink ref="M13" r:id="rId8"/>
    <hyperlink ref="M12" r:id="rId9"/>
    <hyperlink ref="M11" r:id="rId10"/>
    <hyperlink ref="M10" r:id="rId11"/>
    <hyperlink ref="M9" r:id="rId12"/>
    <hyperlink ref="M8" r:id="rId13"/>
    <hyperlink ref="M7" r:id="rId14"/>
    <hyperlink ref="M6" r:id="rId15"/>
    <hyperlink ref="M5" r:id="rId16"/>
  </hyperlinks>
  <pageMargins left="0.7" right="0.7" top="0.75" bottom="0.75" header="0.3" footer="0.3"/>
  <pageSetup paperSize="9" orientation="portrait"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R12" sqref="R12"/>
    </sheetView>
  </sheetViews>
  <sheetFormatPr defaultRowHeight="14.5" x14ac:dyDescent="0.35"/>
  <sheetData>
    <row r="1" spans="1:17" ht="14.5" customHeight="1" x14ac:dyDescent="0.35">
      <c r="A1" s="112" t="s">
        <v>175</v>
      </c>
      <c r="B1" s="112"/>
      <c r="C1" s="112"/>
      <c r="D1" s="112"/>
      <c r="E1" s="112"/>
      <c r="F1" s="112"/>
      <c r="G1" s="112"/>
      <c r="H1" s="112"/>
      <c r="I1" s="112"/>
      <c r="J1" s="112"/>
      <c r="K1" s="112"/>
      <c r="L1" s="112"/>
      <c r="M1" s="112"/>
      <c r="N1" s="112"/>
      <c r="O1" s="112"/>
      <c r="P1" s="112"/>
      <c r="Q1" s="84"/>
    </row>
    <row r="2" spans="1:17" x14ac:dyDescent="0.35">
      <c r="A2" s="112"/>
      <c r="B2" s="112"/>
      <c r="C2" s="112"/>
      <c r="D2" s="112"/>
      <c r="E2" s="112"/>
      <c r="F2" s="112"/>
      <c r="G2" s="112"/>
      <c r="H2" s="112"/>
      <c r="I2" s="112"/>
      <c r="J2" s="112"/>
      <c r="K2" s="112"/>
      <c r="L2" s="112"/>
      <c r="M2" s="112"/>
      <c r="N2" s="112"/>
      <c r="O2" s="112"/>
      <c r="P2" s="112"/>
      <c r="Q2" s="84"/>
    </row>
    <row r="3" spans="1:17" ht="15.5" x14ac:dyDescent="0.35">
      <c r="A3" s="83"/>
      <c r="B3" s="83"/>
      <c r="C3" s="83"/>
      <c r="D3" s="83"/>
      <c r="E3" s="83"/>
      <c r="F3" s="83"/>
      <c r="G3" s="83"/>
      <c r="H3" s="83"/>
      <c r="I3" s="83"/>
      <c r="J3" s="83"/>
      <c r="K3" s="83"/>
      <c r="L3" s="83"/>
      <c r="M3" s="83"/>
      <c r="N3" s="83"/>
      <c r="O3" s="83"/>
      <c r="P3" s="83"/>
    </row>
    <row r="4" spans="1:17" x14ac:dyDescent="0.35">
      <c r="B4" s="103" t="s">
        <v>176</v>
      </c>
    </row>
  </sheetData>
  <mergeCells count="1">
    <mergeCell ref="A1: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33C3FC-94D3-4730-8D07-7F9C1D5C5666}">
  <ds:schemaRefs>
    <ds:schemaRef ds:uri="http://schemas.microsoft.com/sharepoint/v3/contenttype/forms"/>
  </ds:schemaRefs>
</ds:datastoreItem>
</file>

<file path=customXml/itemProps2.xml><?xml version="1.0" encoding="utf-8"?>
<ds:datastoreItem xmlns:ds="http://schemas.openxmlformats.org/officeDocument/2006/customXml" ds:itemID="{7B628294-A9BF-4284-A2D9-00D17D6E8DCD}">
  <ds:schemaRefs>
    <ds:schemaRef ds:uri="http://schemas.microsoft.com/office/2006/metadata/properties"/>
    <ds:schemaRef ds:uri="http://schemas.microsoft.com/office/2006/documentManagement/types"/>
    <ds:schemaRef ds:uri="http://purl.org/dc/elements/1.1/"/>
    <ds:schemaRef ds:uri="57b417f7-d786-4243-a30f-6aa963038fea"/>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7461422-2543-4CB2-B226-2FDFD89A6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vt:lpstr>
      <vt:lpstr>Fiscal support</vt:lpstr>
      <vt:lpstr>Public finance (domestic + EU)</vt:lpstr>
      <vt:lpstr>Public finance (international)</vt:lpstr>
      <vt:lpstr>SOE 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Gencsu</dc:creator>
  <cp:lastModifiedBy>Charlie Zajicek</cp:lastModifiedBy>
  <dcterms:created xsi:type="dcterms:W3CDTF">2017-03-02T15:27:26Z</dcterms:created>
  <dcterms:modified xsi:type="dcterms:W3CDTF">2017-09-27T19:40:00Z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y fmtid="{D5CDD505-2E9C-101B-9397-08002B2CF9AE}" pid="3" name="_NewReviewCycle">
    <vt:lpwstr/>
  </property>
</Properties>
</file>