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X:\Communications\Typefi\CEP\G20 fossil fuels 2015\Country case studies\China\"/>
    </mc:Choice>
  </mc:AlternateContent>
  <bookViews>
    <workbookView xWindow="0" yWindow="0" windowWidth="20160" windowHeight="8460"/>
  </bookViews>
  <sheets>
    <sheet name="Overview" sheetId="1" r:id="rId1"/>
    <sheet name="National Subsidies" sheetId="2" r:id="rId2"/>
    <sheet name="SOE Investment" sheetId="3" r:id="rId3"/>
    <sheet name="PF_Summary" sheetId="4" r:id="rId4"/>
    <sheet name="PF_Domestic_Full" sheetId="5" r:id="rId5"/>
    <sheet name="PF_International_Full" sheetId="6" r:id="rId6"/>
  </sheets>
  <calcPr calcId="152511"/>
  <customWorkbookViews>
    <customWorkbookView name="Ivetta Gerasimchuk - Personal View" guid="{880C9E5C-992F-4D39-96E8-88EC7E558B50}" mergeInterval="0" personalView="1" maximized="1" xWindow="-8" yWindow="-8" windowWidth="1296" windowHeight="744"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3" l="1"/>
  <c r="H15" i="3"/>
  <c r="H14" i="3"/>
  <c r="F7" i="2" l="1"/>
  <c r="E7" i="2"/>
  <c r="G6" i="2"/>
  <c r="F6" i="2"/>
  <c r="E6" i="2"/>
  <c r="F16" i="2"/>
  <c r="E16" i="2"/>
  <c r="G5" i="2"/>
  <c r="F5" i="2"/>
  <c r="E5" i="2"/>
  <c r="H75" i="6"/>
  <c r="I37" i="6"/>
  <c r="H37" i="6"/>
  <c r="H10" i="6"/>
  <c r="I10" i="6"/>
  <c r="I33" i="6"/>
  <c r="H33" i="6"/>
  <c r="G9" i="4"/>
  <c r="E14" i="4"/>
  <c r="E12" i="4"/>
  <c r="F12" i="4" s="1"/>
  <c r="G12" i="4" s="1"/>
  <c r="F14" i="4"/>
  <c r="G14" i="4" s="1"/>
  <c r="F13" i="4"/>
  <c r="G13" i="4" s="1"/>
  <c r="F11" i="4"/>
  <c r="G11" i="4" s="1"/>
  <c r="F10" i="4"/>
  <c r="G10" i="4" s="1"/>
  <c r="F15" i="4"/>
  <c r="F9" i="4"/>
  <c r="C16" i="4"/>
  <c r="C18" i="4" s="1"/>
  <c r="B16" i="4"/>
  <c r="B18" i="4" s="1"/>
  <c r="C15" i="4"/>
  <c r="D15" i="4"/>
  <c r="D16" i="4" s="1"/>
  <c r="D18" i="4" s="1"/>
  <c r="E15" i="4"/>
  <c r="E16" i="4" s="1"/>
  <c r="E18" i="4" s="1"/>
  <c r="B15" i="4"/>
  <c r="F5" i="4"/>
  <c r="G5" i="4"/>
  <c r="F6" i="4"/>
  <c r="F7" i="4" s="1"/>
  <c r="E7" i="4"/>
  <c r="D7" i="4"/>
  <c r="C7" i="4"/>
  <c r="B7" i="4"/>
  <c r="H9" i="3"/>
  <c r="H10" i="3"/>
  <c r="H11" i="3"/>
  <c r="H12" i="3"/>
  <c r="H13" i="3"/>
  <c r="H8" i="3"/>
  <c r="H6" i="3"/>
  <c r="H7" i="3"/>
  <c r="H5" i="3"/>
  <c r="E17" i="2" l="1"/>
  <c r="F16" i="4"/>
  <c r="F18" i="4" s="1"/>
  <c r="G16" i="4"/>
  <c r="G6" i="4"/>
  <c r="G7" i="4" s="1"/>
</calcChain>
</file>

<file path=xl/sharedStrings.xml><?xml version="1.0" encoding="utf-8"?>
<sst xmlns="http://schemas.openxmlformats.org/spreadsheetml/2006/main" count="827" uniqueCount="370">
  <si>
    <t>Rosneft and China Development Bank finalized contractual documentation for a long-term credit line in the framework of facility agreement signed between the parties in March 2013. The loan is secured by current contract for crude oil supplies inked between Rosneft and CNPC in 2009. Rosneft will receive the loan in return for 25 years of deliveries. The loan amounts to $2 billion with a redemption deadline in May 2029 and will be taken by end of June 2013.</t>
    <phoneticPr fontId="7" type="noConversion"/>
  </si>
  <si>
    <t>Russia's En+ Group, China Development Bank and Shenhua Group have signed a strategic cooperation agreement worth up to $2 billion to jointly develop coal resources in Eastern Siberia. En+ and Shenhua "will invest in coal mining, exploration, preparation and processing in Russia's Siberia and the Far East region and build basic transportation infrastructure including railways, highways [and] bridges." The partners will build power stations and other infrastructure required for coal mines and also develop or improve port facilities in the Far East region. They will also handle the transportation and sale of coal. Amount assigned reflects half of $2 billion going to En+ Group.</t>
    <phoneticPr fontId="7" type="noConversion"/>
  </si>
  <si>
    <t>In June 2013, CDB agreed to an 8-year loan of $4 billion, outside the China fund, to help the PDVSA-CNPC joint venture Sinovensa more than double production at MPE-3 at Petrosinovensa in the country’s Orinoco belt to 330,000 bpd, from 140,000 bpd. Early production is expected to begin at Petrourica in the coming months in a bid to generate more revenue. NOTE #1: The date listed is a best-guess estimate. NOTE #2: One source states: "As regards the Pdvsa's commitments to China, there is financing from China Development Bank for USD 500 million."</t>
    <phoneticPr fontId="7" type="noConversion"/>
  </si>
  <si>
    <t>Gwayi Mine power station is a proposed 1,200-megawatt coal-fired power station in Zimbabwe. China Africa Sunlight Energy, a 50/50 joint venture between Zimbabwe’s Old Stone Investments and Shandong Taishan Sunlight of China, is planning a coal mine and power station that would be the first phase of a US$2.1 billion project that would eventually include a 2,200 megawatt thermal power station, a gas extraction plant, and a coal brick factory, among others. The projects are being funded by the China Exim Bank with a $1.3 billion loan coming from Chexim. The company submitted a mining environmental impact assessment report for the project in 2013. Construction works on an initial 600 MW coal station was planned for 2014, with operation of the first 300 MW unit planned for December 2016 and the second in 2017. The company secured a 600 MW generation license from the Zimbabwe Energy Regulatory Authority in September 2014. The power station is now planned to be 1,200 MW when completed. NOTE:  The listed date is a best-guess date based on information in the listed news sources.</t>
    <phoneticPr fontId="7" type="noConversion"/>
  </si>
  <si>
    <t>China Huaneng Group Corporation</t>
    <phoneticPr fontId="7" type="noConversion"/>
  </si>
  <si>
    <t>China Datang Corporation</t>
    <phoneticPr fontId="7" type="noConversion"/>
  </si>
  <si>
    <t>China Guodian Corporation</t>
    <phoneticPr fontId="7" type="noConversion"/>
  </si>
  <si>
    <t xml:space="preserve">"financial cooperation agreement" </t>
    <phoneticPr fontId="7" type="noConversion"/>
  </si>
  <si>
    <t>The proceeds are used to refinance the existing debt facility signed for the development of petroleum storage terminal at Jurong Island in Singapore. Sponsors are Hin Leong Group (65%) and PetroChina (35%). The debt amount of $905m is financed by CBA, HSBC, DBS, Maybank, SC, BOC and China Citic Bank. Mandate Lead arrangers are Bank of East Asia, CTBC Financial Holdings, SMBC and Hong Leong Finance.</t>
    <phoneticPr fontId="7" type="noConversion"/>
  </si>
  <si>
    <t>The financing will be used for the acquisition of four LNG vessels to be built by Hudong-Zhonghua in China. The project is sponsored by CNOOC, China LNG Shipping, BW Gas and Teekay LNG Partners LP. China Exim Bank, The Bank of Tokyo Mitsubishi UFJ, Sumitomo Mitsui Financial Group, Australia &amp; New Zealand Banking Group Ltd - ANZ, Mizuho Financial Group, Industrial &amp; Commercial Bank of China - ICBC and Bank of America has financed $787m debt for the deal. ANZ also acted as the financial adviser to the sponsors on this transaction. Norton Rose Fulbright LLP advised the lenders on this deal. Clifford Chance acted as the legal adviser to the sponsors.  </t>
    <phoneticPr fontId="7" type="noConversion"/>
  </si>
  <si>
    <t>Huadian Resources</t>
    <phoneticPr fontId="7" type="noConversion"/>
  </si>
  <si>
    <t>Proceeds will be used to acquire four drilling rigs, two of which are on charter to Petrobras in Brazil, one under construction in China and completed upon closing, to be chartered to LLOG Bluewater and one under construction in China.</t>
    <phoneticPr fontId="7" type="noConversion"/>
  </si>
  <si>
    <t>The proceeds are used to refinance the existing debt facility signed for the development of petroleum storage terminal at Jurong Island in Singapore. Sponsors are Hin Leong Group (65%) and PetroChina (35%). The debt amount of $905m is financed by CBA, HSBC, DBS, Maybank, SC, BOC and China Citic Bank. Mandate Lead arrangers are Bank of East Asia, CTBC Financial Holdings, SMBC and Hong Leong Finance. On January 6, 2014 Bookrunners DBS, Maybank and Standard Chartered closed a general syndication for the US$906m refinancing for Universal Terminal in Singapore, bringing seven additional banks into the deal. DBS and Maybank kept US$210 million each, while Standard Chartered held US$150 million. Bank of China took the largest ticket out of the newcomers with US$200 million, followed by CBA and HSBC with US$75 million each, China Citic Bank, CTMC Financial Holdings and SMBC with US$50 million, and Hong Leong Finance with US$30 million.</t>
    <phoneticPr fontId="7" type="noConversion"/>
  </si>
  <si>
    <t>Essar Energy Plc signed a $1 billion financial cooperation agreement with the China Development Bank and PetroChina International Co Ltd. The loan pact with Chinese banks will be backed by the supply of refined products from Essar Oil's Vadinar refinery in Gujarat. For the next 7-10 years, high-end Euro 5 grade gasoline and other petroleum products from Essar Oil's flagship refinery in Vadinar, Gujarat, will be exported to PetroChina. The value of the exports will be 2-3 times the loan amount, a standard industry practice, popularly called coverage ratio. NOTE: The full amount of the loan is $1 billion. However, most sources imply that the funding is being provided by both CDB and PetroChina. It is quite possible, though, that the full amount of the loan is coming from CDB.</t>
    <phoneticPr fontId="7" type="noConversion"/>
  </si>
  <si>
    <t>Range Resources Limited has secured funding for Beach Marcelle and other waterflood projects “through (a) US$50 million credit facility with Sinosure.” Range expects to pump 3,000 barrels of crude oil per day from its Beach Marcelle acreage in deep south Trinidad. NOTE: The mechanism has been listed as a loan but it is possible that it actually is a loan guarantee - unclear from sources.</t>
  </si>
  <si>
    <t xml:space="preserve">http://www.txfnews.com/News/Article/3581/Sinosure-provides-loan-for-Trinidads-Range-Resources; http://www.guardian.co.tt/business/2015-01-02/chinese-insurer-lends-range-us50m; http://www.oilbarrel.com/2015/01/06/range-resources-sells-rig-fleet-and-looks-ahead-to-waterflood-projects; http://www.youroilandgasnews.com/range+resources+-+trinidad+update_110557.html </t>
  </si>
  <si>
    <t>loan or guarantee or credit facility</t>
  </si>
  <si>
    <t>Financing for the construction of eight LNG vessels to be built by Hudong Zhonghua Shipbuilding (Group). The subject financing is for the six vessels under Phase I. Upon completion the vessels will be chartered by Sinopec Corp. to transport LNG to China from the APLNG plant located in Australia under the long term LNG SPAs that Sinopec Corp. has entered into with APLNG plant. The Australia Pacific LNG Project is a coal seam gas (CSG) to liquefied natural gas (LNG) project on Curtis Island off the coast of Gladstone.</t>
    <phoneticPr fontId="7" type="noConversion"/>
  </si>
  <si>
    <t>Financing for the construction of eight LNG vessels to be built by Hudong Zhonghua Shipbuilding (Group). The subject financing is for the six vessels under Phase I. Upon completion the vessels will be chartered by Sinopec Corp. to transport LNG to China from the APLNG plant located in Australia under the long term LNG SPAs that Sinopec Corp. has entered into with APLNG plant. The Australia Pacific LNG Project is a coal seam gas (CSG) to liquefied natural gas (LNG) project on Curtis Island off the coast of Gladstone. NOTE: This may or may not be a subset of the funding agreement signed by Chexim and Australia Pacific LNG in June 2012.</t>
    <phoneticPr fontId="7" type="noConversion"/>
  </si>
  <si>
    <t>The financing will be used for the development of the 778MW Stonewall combined cycle power plant in Loudoun County, Virginia, USA. The project is sponsored by Panda Power Funds. Panda expects to begin commercial operations at Stonewall in 2017. The financing comprises a $500m term loan B and a $71m letter of credit and working capital facility. The two tranches mature in 2021 and 2019, respectively. The debt-to-service coverage ratio of 2.4x. The lenders are- Ares Capital, Credit Suisse, Goldman Sachs, ICBC, Investec and Mitsubishi UFJ Financial Group. The project will be constructed by Siemens and Bechtel. Siemens has also contributed $75m equity in the project. Panda has made an equity investment of $154m.</t>
  </si>
  <si>
    <t>https://ijglobal.com/data/transaction/31113/778mw-stonewall-ccgt-plant</t>
  </si>
  <si>
    <t xml:space="preserve">Freeport LNG Train 2 </t>
  </si>
  <si>
    <t>The financing will be used for the development of Freeport LNG Expansion's second train, located 70 miles south of Houston, Texas. Sponsors have closed the $5.34bn financing for the project which comprised of $1.32bn equity from IFM Investors, as well as $4.02bn debt financing from a consortium of lenders. The debt package comprises of a $3.97bn term loan and $50m working capital facility. The debt for the second train is structured as a seven-year mini-perm. BP Energy has a 20-year liquefaction tolling agreement for the train. Credit Suisse is Freeport’s global syndication coordinator for the second train. Macquarie and Credit Suisse are joint equity placement agents for the second train.</t>
  </si>
  <si>
    <t>Refining/Transport</t>
  </si>
  <si>
    <t>https://ijglobal.com/data/transaction/28472/freeport-lng-train-2 </t>
  </si>
  <si>
    <t>SINOSURE</t>
  </si>
  <si>
    <t xml:space="preserve">Range Resources </t>
  </si>
  <si>
    <t>Trinidad and Tobago</t>
  </si>
  <si>
    <t>https://ijglobal.com/data/transaction/32854/mongolian-mining-corporate-refinancing-2014</t>
  </si>
  <si>
    <t xml:space="preserve">LSP Hudson Generation Portfolio Refinancing 2014 </t>
  </si>
  <si>
    <t xml:space="preserve">The proceeds will be used for refinancing of a portfolio of natural gas-fired and hydro assets of LSP Hudson Generation Holdings, LLC in USA. The financing includes a term loan of $285m and a revolving credit of $5m. The lenders are - BNP Paribas, MUFG (Union Bank) Credit Agricole, ICBC, SunTrust, ING, Associated Bank, CIT, Siemens and OneWest. The peaking units include the nominally rated 540 MW University Park North Energy Center, 300 MW University Park South Energy Center units in Chicago, IL and the 225 MW Wallingford Energy Center unit in Wallingford, CT.  </t>
  </si>
  <si>
    <t>https://ijglobal.com/data/transaction/30694/lsp-hudson-generation-portfolio-refinancing-2014</t>
  </si>
  <si>
    <t xml:space="preserve">869-MW Oregon Clean Energy CCGT Plant </t>
  </si>
  <si>
    <t>The financing will be used for the development of an 869MW combined-cycle, gas-fired power project in Oregon, Ohio. Energy Investors Funds (EIF) and I Squared own equal stakes in the project. EIF and I Squared are contributing equity through EIF United States Power Fund IV and ISQ Global Infrastructure Fund, respectively. The $850m financing is a mix of debt and equity. The $582.1m debt consists of a $465.7m term loan, a $103.9m letter of credit facility and a $12.5m working capital facility. The sponsors have invested $267.9m equity. BNPP and Credit Agricole are leading the debt financing. Construction is stated for fourth quarter of 2014, and sponsors expect to begin commercial operation in May 2017.</t>
  </si>
  <si>
    <t>https://ijglobal.com/data/transaction/31970/869mw-oregon-clean-energy-ccgt-plant</t>
  </si>
  <si>
    <t xml:space="preserve">778MW Stonewall CCGT Plant </t>
  </si>
  <si>
    <t>https://ijglobal.com/data/transaction/31574/pan-asia-africa-americas-euro-lng-vessels-acquisition-2014 </t>
  </si>
  <si>
    <t>Downsteram</t>
  </si>
  <si>
    <t xml:space="preserve">Ratu Nusantara FPSO </t>
  </si>
  <si>
    <t>The proceeds are used to finance the development of the floating, production, storage and offloading unit “FPSO Ratu Nusantara”. It will be operated by Petronas Carigali in the ‘Bukit Tua’ field in the Ketapang block, offshore Madura Island, East Java, Indonesia. M3nergy Offshore Ltd (49%) and PT Transamudra Usaha Sejahtera (51%) are the sponsors of the project. The debt amount of $182m is provided by a consortium of seven banks. The equity invested by the sponsors amounts to $29.5m. OCBC Bank has provided the guarantee facility of $38.5m.</t>
  </si>
  <si>
    <t>https://ijglobal.com/data/transaction/28342/ratu-nusantara-fpso </t>
  </si>
  <si>
    <t xml:space="preserve">Mongolian Mining Corporate Refinancing 2014 </t>
  </si>
  <si>
    <t>Mongolia</t>
  </si>
  <si>
    <t>The proceeds will be used to refinance the existing facility and to support the working capital and capital expenditure requirements of Mongolian Mining Corporation. The $150m debt is provided by BNP Paribas and Industrial and Commercial Bank of China. Clifford Chance acted as the legal advisor to the lenders. Mongolian Mining Corporation is a coking coal producer and exporter located in Mongolia which owns and operates coking coal mines.</t>
  </si>
  <si>
    <t xml:space="preserve">Worsley Co-Generation Plant Refinancing 2014 </t>
  </si>
  <si>
    <t>The proceeds will be used to refinance the Worsley Co-Generation Plant located in Collie, Western Australia. The debt financing comprises $296.75m and $445.17m term loans of tenor 6-years and 4-years respectively. The loans will be funded by ANZ, BTMU, CBA, DBS Bank, ICBC, National Australia Bank, Intesa San Paolo, Societe Generale, SMBC and Westpac. The plant involves two independent high efficiency coal-fired cogeneration units with a capacity of 550tph of steam and 104MW of electricity. Construction of the power plant was completed in January 2014 and the plant is now fully operational. The electricity and steam generated is supplied to the Worsley Alumina Refinery. General Electric Company is the sponsor.</t>
  </si>
  <si>
    <t>https://ijglobal.com/data/transaction/32929/worsley-co-generation-plant-refinancing-2014 </t>
  </si>
  <si>
    <t xml:space="preserve">Canacol Energy Corporate Facility 2014 </t>
  </si>
  <si>
    <t>Columbia</t>
  </si>
  <si>
    <t>The financing will be used for capital expenditures, costs of the transaction, and for general corporate purposes of Canacol Energy, Colombia. It is an upsizing of an existing senior secured term loan. The transaction resulted in the upsizing of the previous term loan by $80m, from $140m to $220m. The repayment schedule and term of the loan remain unchanged. The lenders are- Credit Suisse, Banco Davivienda, Bladex, Corpbanca, Export Development Canada (EDC), Citi, Banco de Occidente and the Industrial and Commercial Bank of China.  </t>
  </si>
  <si>
    <t>https://ijglobal.com/data/transaction/32215/canacol-energy-corporate-facility-2014 </t>
  </si>
  <si>
    <t xml:space="preserve">Pan Asia / Africa/ Americas / Euro LNG Vessels Acquisition 2014 </t>
  </si>
  <si>
    <t>Global</t>
  </si>
  <si>
    <t xml:space="preserve">http://www.sourcewatch.org/index.php/OPM_Kostolac; http://cpmconsulting.rs/eng/government-adopts-legal-framework-project-kostolac-b3; http://www.bloomberg.com/news/articles/2013-11-20/serbs-sign-716-million-coal-plant-mine-deal-with-cmec; http://www.rts.rs/page/stories/sr/story/13/Ekonomija/1413586/Nikoli%C4%87+sa+kineskom+delegacijom.html (see pp. 7-8); http://www.bloomberg.com/news/articles/2012-09-27/serbia-will-seek-chinese-funding-to-expand-kostolac-power-plant; http://www.pp.u-tokyo.ac.jp/research/dp/documents/GraSPP-DP-E-14-003-SOM.pdf; http://www.sourcewatch.org/index.php/TPP_Kostolac_Power_Station; http://www.reuters.com/article/2013/11/05/serbia-energy-china-idUSL5N0IQ3PF20131105; http://uk.reuters.com/article/2014/12/14/serbia-energy-china-idUKL6N0TY0MD20141214; https://en.wikipedia.org/wiki/TPP_Kostolac_B3; http://www.tradefinancemagazine.com/Article/3275764/Sectors/23007/China-Ex-Im-to-fund-1-billion-Serbian-coal-plant.html </t>
  </si>
  <si>
    <t>http://www.sourcewatch.org/index.php/OPM_Kostolac; http://cpmconsulting.rs/eng/government-adopts-legal-framework-project-kostolac-b3; http://www.bloomberg.com/news/articles/2013-11-20/serbs-sign-716-million-coal-plant-mine-deal-with-cmec; http://www.rts.rs/page/stories/sr/story/13/Ekonomija/1413586/Nikoli%C4%87+sa+kineskom+delegacijom.html (see pp. 7-8); http://www.bloomberg.com/news/articles/2012-09-27/serbia-will-seek-chinese-funding-to-expand-kostolac-power-plant; http://www.pp.u-tokyo.ac.jp/research/dp/documents/GraSPP-DP-E-14-003-SOM.pdf; http://www.sourcewatch.org/index.php/TPP_Kostolac_Power_Station; http://www.reuters.com/article/2013/11/05/serbia-energy-china-idUSL5N0IQ3PF20131105; http://uk.reuters.com/article/2014/12/14/serbia-energy-china-idUKL6N0TY0MD20141214; https://en.wikipedia.org/wiki/TPP_Kostolac_B3; http://www.tradefinancemagazine.com/Article/3275764/Sectors/23007/China-Ex-Im-to-fund-1-billion-Serbian-coal-plant.html</t>
  </si>
  <si>
    <t xml:space="preserve">Vinh Tan 1 Coal-Fired Thermal Power Plant </t>
  </si>
  <si>
    <t>INDUSTRIAL &amp; COMMERCIAL BANK OF CHINA</t>
  </si>
  <si>
    <t>Chinese firm Sepco III has signed a deal to build a 318 megawatt coal-fired plant in eastern Morocco, the state power utility ONEE said in a statement. The total project will cost more than $360 million and will be funded primarily by the Chinese Exim Bank. The choice of Sepco III has been made in view of the economic competitiveness of its supply and its technical and environmental technology it will implement for the construction of the plant. The plant will be built in the city of Jerada near the Algerian border, a former coal mines hub closed in 2001, and will start operating by the end of 2016.</t>
  </si>
  <si>
    <t>http://news.xinhuanet.com/english/africa/2013-07/26/c_132577824.htm; http://www.sourcewatch.org/index.php/Jerada_power_station; http://www.lemag.ma/english/Morocco-s-ONEE-China-Exim-Bank-sign-USD-299-88-million-loan-agreement-to-finance-new-coal-power-plant_a8443.html; http://china.aiddata.org/projects/30947</t>
  </si>
  <si>
    <t xml:space="preserve">Kostolac B3 </t>
  </si>
  <si>
    <t>Serbia</t>
  </si>
  <si>
    <t>The second phase of the Kostolac project consists of both a new 350-megawatt plant (i.e., the third block at the facility - aka B 3) and the expansion of the Drmno open-pit lignite mine from 9 to 12 million tons a year. Financing - The project will be financed through a new loan from the Chinese Exim Bank for the amount of US$609 million under preferential terms, as part of the financial package from the Chinese government to 16 countries of Central and Eastern Europe. The full project cost of about $715 million will be 85 percent funded by the Export-Import Bank of China. The loan provided by the Exim Bank is to be repaid within 20 years, at a 2.5 percent interest rate.</t>
  </si>
  <si>
    <t>Located in Punagaya, South Sulawesi Province, Indonesia, the Takalar Coal Fired Power Station has an installed capacity of 200 MW, comprising two units of 100 MW each. The project is financed by a Preferential Buyer’s Credit of the China Export and Import Bank signed in December 2014. Under the agreement, the Exim Bank will loan Indonesia $240,983,647. Indonesia will fund $42,659,000 of the project. The project will be implemented by China's Gezhouba Group, and once complete, will satisfy 20% of local demand for electricity. Construction began in May 2015.</t>
  </si>
  <si>
    <t>http://china.aiddata.org/projects/39373; http://www.bappenas.go.id/files/4314/1387/1046/drppln-2014.pdf; http://www.pln.co.id/eng/?p=3165; http://www.chinadaily.com.cn/m/gezhouba/2015-05/12/content_20698093.htm</t>
  </si>
  <si>
    <t>financed by a Preferential Buyer's Credit</t>
  </si>
  <si>
    <t xml:space="preserve">Shymkent refinery </t>
  </si>
  <si>
    <t>Export-Import Bank of China will provide JSC “Development Bank of Kazakhstan” (subsidiary of JSC National Management Holding Baiterek) with $1 billion for modernization and reconstruction of the Shymkent refinery. The investments are expected to help enable the refinery to start producing environmentally friendlier fuel and reach a capacity of 6 million tons of fuel per year. The modernization effort is expected to be completed in 2016.</t>
  </si>
  <si>
    <t>http://www.dbk.kz/en/press-center/news/3340; http://www.astanatimes.com/2014/05/nazarbayev-visits-china-countries-sign-investment-deals-bolster-political-ties; http://kazakh-tv.kz/en/view/news_kazakhstan/page_55473_shymkent-oil-refinery-modernization</t>
  </si>
  <si>
    <t xml:space="preserve">Sepco III </t>
  </si>
  <si>
    <t>Morocco</t>
  </si>
  <si>
    <t xml:space="preserve">The financing will be used for the construction and operation of the Cidade Marica floating production, storage and offloading vessel (FPSO) at the Lula Alto site in Brazil. The project is sponsored by SBM Offshore N.V., Mitsubishi Corporation, Nippon Yusen Kaisha and QGOG Constellation S.A. The equity invested by the sponsors amounts to $450m. The debt amount of $1450m is provided by a consortium of 15 banks, led by ING and China-EXIM Bank. </t>
  </si>
  <si>
    <t xml:space="preserve">https://ijglobal.com/data/transaction/26225/cidade-de-marica-fpso </t>
  </si>
  <si>
    <t xml:space="preserve">Pangkalan Susu Steam Coal Power Plant </t>
  </si>
  <si>
    <t xml:space="preserve">In July 2013, Indonesia's electric utility agency Perusahaan Listrik Negara (PLN) signed a contract with Chinese state-owned company Sinohydro, under which Sinohydro would build two 200-MW coal-fired units at the Pangkalan Susu power station in Pasir Village, Pangkalan Susu district, Langkat regency, North Sumatra province. The project is being funded through a $373,009,532 loan from China's Exim Bank, and $65,551,000 from the Indonesian government. Financing for the project was approved in 2014 with the loan agreement being signed on 22 December 2014, and it is targeted for completion in 2017. As of March 2015, the construction schedule for the project is unknown. </t>
  </si>
  <si>
    <t>http://china.aiddata.org/projects/39372; http://www.sourcewatch.org/index.php/Pangkalan_Susu_power_station; http://www.djppr.kemenkeu.go.id/page/load/1177</t>
  </si>
  <si>
    <t xml:space="preserve">Takalar Steam Coal Power Plant </t>
  </si>
  <si>
    <t xml:space="preserve">Petroleos de Venezuela Working Capital Facility 2015 </t>
  </si>
  <si>
    <t>The $1.5 billion working capital loan will be used by Petroleos de Venezuela SA (PDVSA) for its operational and production needs. PDVSA is the Venezuelan state-owned oil and natural gas company. It main activities are exploration, production, refining and exporting oil, as well as exploration and production of natural gas. China Development Bank was the lender in the transaction. Hogan Lovells represented PDVSA in the deal and White &amp; Case were legal adviser to the lender.</t>
  </si>
  <si>
    <t>https://ijglobal.com/data/transaction/34263/petroleos-de-venezuela-working-capital-facility-2015</t>
  </si>
  <si>
    <t xml:space="preserve">1200MW Vinh Tan 1 Coal-Fired Thermal Power Plant </t>
  </si>
  <si>
    <t>CITIC BANK</t>
  </si>
  <si>
    <t>Russian Federation</t>
    <phoneticPr fontId="7" type="noConversion"/>
  </si>
  <si>
    <t>Kazakhstan's gas pipeline monopoly KazTransGas signed an agreement to obtain a 15-year, $700 million loan, arranged by China Development Bank, to expand the Beyneu-Bozoi-Shymkent pipeline to boost exports of the gas. The loan would be used to complete a second, 311-km (194 mile) stretch of a gas pipeline from southern Kazakhstan and would transport extra volumes of natural gas to China via the already existing Kazakhstan-China pipeline. With the construction of the 311-km Beyneu-Bozoi line and the Karaozek compressor station in the Kyzylorda region, the pipeline’s capacity will rise to 10 billion cubic meters annually.</t>
  </si>
  <si>
    <t>http://www.oilandgastechnology.net/pipeline-news/kaztransgas-attains-usd-700m-loan-china; http://www.gasandoil.com/news/russia/b5e0ad737b91aaf9e7f6fbd59cfcbfae; http://www.reuters.com/article/2014/02/27/kazakhstan-kaztransgas-loan-idUSL6N0LW36N20140227; http://kazworld.info/?p=35340; http://kazakhstan.nlembassy.org/binaries/content/assets/postenweb/k/kazachstan/embassy-of-the-netherlands-in-astana-and-almaty/energy-issue/2014/energyissue_february2014.pdf; http://www.cacianalyst.org/publications/analytical-articles/item/12989-shanghai-summit-marks-deepening-china-kazakhstan-economic-ties.html?tmpl=component&amp;print=1; https://ijglobal.com/articles/72492/kazakh-government-outlines-funding-for-gas-pipeline</t>
  </si>
  <si>
    <t>China Development Bank extended a $2 billion line of credit to state-owned Sonangol EP to support expansion projects in Angola’s oil and gas sector. In addition to allowing execution of other large projects in crude oil exploration, refining, and logistics, the 10-year loan agreement, which opens prospects for other long-term financing, also will fund in part construction of Sonangol’s planned 200,000 b/d Sonaref refinery in Lobito, Angola.  </t>
  </si>
  <si>
    <t xml:space="preserve">http://www.macauhub.com.mo/en/2014/12/15/china-development-bank-grants-loan-to-angolas-sonangol; http://onlinenewsangola.com/2014/12/16/sonangol-and-china-development-bank-sign-important-financing-agreement; http://oilreviewafrica.com/exploration/exploration/china-to-finance-sonangol-projects-in-angola; http://www.ogj.com/articles/2014/12/angola-s-sonangol-secures-2-billion-loan-for-refinery-other-projects.html; http://allafrica.com/stories/201412130002.html </t>
  </si>
  <si>
    <t>"line of credit"</t>
  </si>
  <si>
    <t>Newcastle</t>
  </si>
  <si>
    <t>Newcastle is the world’s largest coal export port and has expanded in recent years as existing terminals add capacity and a third coal loader has been added. Newcastle is now capable of exporting almost 200 million tons of coal per year. The loans, including that from CDB, account for the recent expansions in Newcastle’s export capacity, and its sale in 2013 to the China Merchant Bank and Hastings Funds Management, a subsidiary of Westpac. NOTE: The date listed is that for when the fund recipients won an auction for the port; it may not be the date when CDB signed a loan agreement.</t>
  </si>
  <si>
    <t>http://www.marketforces.org.au/banks/map/#newcastle; http://www.china.org.cn/business/2014-04/30/content_32254722.htm</t>
  </si>
  <si>
    <t xml:space="preserve">Beyneu-Bozoi-Shymkent pipeline </t>
  </si>
  <si>
    <t>The financing will be used for the development of the 1200MW Vinh Tan 1 Coal-Fired Thermal Power Plant located in southern Binh Thuan province, Vietnam. China Power International Development Limited Company and the Power Corporation under the Vietnam National Coal-Natural Industries Corporation are the sponsors for the project. The debt package involves a loan of $1404m provided by Bank of China Limited, China Construction Bank, China Development Bank Corporation, Industrial and Commercial Bank of China Limited, Sinosure and The Export-Import Bank of China. The plant comprises two 600MW units and is expected to supply 7bn KWh annual electricity. It is expected to commence its operations from 2018 Clifford Chances acted as advisor for lenders. NOTE: The date for this project may be incorrect inasmuch as Vinh Tan 2 is listed with a 2010 date by the report issued by the University of Tokyo's Graduate School of Public Policy.</t>
  </si>
  <si>
    <t>https://ijglobal.com/data/transaction/33000/1200mw-vinh-tan-1-coal-fired-thermal-power-plant</t>
  </si>
  <si>
    <t>CHINA CONSTRUCTION BANK</t>
  </si>
  <si>
    <t xml:space="preserve">1200-MW Vinh Tan 1 Coal-Fired Thermal Power Plant </t>
  </si>
  <si>
    <t>The financing will be used for the development of 1200MW Vinh Tan 1 Coal-Fired Thermal Power Plant located in southern Binh Thuan province, Vietnam. China Power International Development Limited Company and the Power Corporation under the Vietnam National Coal-Natural Industries Corporation are the sponsors for the project. The debt package involves a loan of $1404m provided by Bank of China Limited, China Construction Bank, China Development Bank Corporation, Industrial and Commercial Bank of China Limited, Sinosure and The Export-Import Bank of China. The plant comprises two 600MW units and is expected to supply 7bn KWh annual electricity. It is expected to commence its operations from 2018 Clifford Chances acted as advisor for lenders.</t>
  </si>
  <si>
    <t xml:space="preserve">https://ijglobal.com/data/transaction/33000/1200mw-vinh-tan-1-coal-fired-thermal-power-plant  </t>
  </si>
  <si>
    <t xml:space="preserve">Sonangol EP </t>
  </si>
  <si>
    <t>Storage</t>
  </si>
  <si>
    <t>https://ijglobal.com/data/transaction/31702/jurong-universal-terminal-oil-storage-refinancing-2014; https://ijglobal.com/articles/90440/universal-group-and-petrochina-close-singapore-terminal-syndication</t>
  </si>
  <si>
    <t xml:space="preserve">Premier Oil Plc Corporate Facility Refinancing 2014 </t>
  </si>
  <si>
    <t>The financing will be used to refinance the existing $1.1bn facility and can be used for both L/C's and corporate purposes by Premier Oil Plc. The facility is also used for the development of oil and gas fields and for L/C’s for decommissioning obligations. The debt financing of $2500m is provided by a consortium of 25 banks led by ING and Barclays acting as the Facility Agent.</t>
  </si>
  <si>
    <t>https://ijglobal.com/data/transaction/32131/premier-oil-plc-corporate-facility-refinancing-2014</t>
  </si>
  <si>
    <t xml:space="preserve">Vinh Tan 1 </t>
  </si>
  <si>
    <t>Viet Nam</t>
  </si>
  <si>
    <t>http://www.cninfo.com.cn/finalpage/2013-03-26/62272486.PDF    http://www.cninfo.com.cn/finalpage/2014-03-27/63733653.PDF?COLLCC=190849946&amp;</t>
  </si>
  <si>
    <t>http://www.cninfo.com.cn/finalpage/2013-03-30/62305331.PDF   http://www.cninfo.com.cn/finalpage/2014-03-25/63719767.PDF</t>
  </si>
  <si>
    <t>http://www.shenhuachina.com/cs/Satellite?c=sh_news_p&amp;cid=1382685132733&amp;pagename=shenhua_china_en%2Fsh_news_p%2Fsh_china_en_layout%2FpublicWebsite%2FdownLoadLayout     http://www.shenhuachina.com/cs/Satellite?blobkey=id&amp;blobnocache=true&amp;blobwhere=1383703672148&amp;</t>
  </si>
  <si>
    <t>Exploration and upstream capital expenditure</t>
  </si>
  <si>
    <t>Oil and gas pipelines, power plants and refineries</t>
    <phoneticPr fontId="7" type="noConversion"/>
  </si>
  <si>
    <t>Multilateral development bank share</t>
    <phoneticPr fontId="7" type="noConversion"/>
  </si>
  <si>
    <t>Not Counted</t>
    <phoneticPr fontId="7" type="noConversion"/>
  </si>
  <si>
    <t>Period</t>
    <phoneticPr fontId="7" type="noConversion"/>
  </si>
  <si>
    <t>BANK OF CHINA</t>
  </si>
  <si>
    <t xml:space="preserve">Cidade de Marica FPSO </t>
  </si>
  <si>
    <t>Brazil</t>
  </si>
  <si>
    <t>The financing will be used for the construction and operation of the Cidade Marica floating production, storage and offloading vessel (FPSO) at the Lula Alto site in Brazil. The project is sponsored by SBM Offshore N.V., Mitsubishi Corporation, Nippon Yusen Kaisha and QGOG Constellation S.A. The equity invested by the sponsors amounts to $450m. The debt amount of $1450m is provided by a consortium of 15 banks, led by ING and China-EXIM Bank.</t>
  </si>
  <si>
    <t>Storage/Transportation</t>
  </si>
  <si>
    <t>https://ijglobal.com/data/transaction/26225/cidade-de-marica-fpso</t>
  </si>
  <si>
    <t xml:space="preserve">Jurong Universal Terminal Oil Storage Refinancing 2014 </t>
  </si>
  <si>
    <t>Public finance summary (USD million - except where otherwise indicated)</t>
  </si>
  <si>
    <t>Public finance domestic (full) (USD  - except where otherwise indicated)</t>
  </si>
  <si>
    <t>Public finance international (full) (USD  - except where otherwise indicated)</t>
  </si>
  <si>
    <t>Rystad, 2015</t>
  </si>
  <si>
    <t>Petro China</t>
  </si>
  <si>
    <t>Capital expenditure</t>
  </si>
  <si>
    <t>China Coal</t>
  </si>
  <si>
    <t>Name of SOE (national level)</t>
  </si>
  <si>
    <t xml:space="preserve">http://www.cninfo.com.cn/finalpage/2013-04-27/62439745.PDF?COLLCC=190993879&amp;   http://file.finance.sina.com.cn/211.154.219.97:9494/MRGG/CNSESH_STOCK/2014/2014-4/2014-04-26/1388548.PDF </t>
  </si>
  <si>
    <t>Capital expenditure (coal segment - planned expenditure)</t>
  </si>
  <si>
    <t>Capital expenditure (planned expenditure)</t>
  </si>
  <si>
    <t>Capital expenditure (actual expenditure)</t>
  </si>
  <si>
    <t>Capital expenditure (coal segment not including coal chemical engineering - planned expenditure)</t>
  </si>
  <si>
    <t>Capital expenditure (coal segment - actual 2013, and planned 2014)</t>
  </si>
  <si>
    <t>ttp://www.chinacoalenergy.com/n43869/n43882/n43884/n43889/n43890/c576471/attr/576472.pdf   http://www.chinacoalenergy.com/n43869/n43882/n43884/n43889/n43890/c792197/attr/792206.pdf</t>
  </si>
  <si>
    <t>http://www.hpi.com.cn/reportYA/600011_2012_n.pdf    http://www.hpi.com.cn/reportYA/%E5%8D%8E%E8%83%BD%E5%9B%BD%E9%99%852013%E5%B9%B4%E5%BA%A6%E6%8A%A5%E5%91%8A%E5%85%A8%E6%96%87.pdf</t>
  </si>
  <si>
    <r>
      <t>National subsidies (</t>
    </r>
    <r>
      <rPr>
        <b/>
        <sz val="10"/>
        <color indexed="62"/>
        <rFont val="Arial"/>
        <family val="2"/>
      </rPr>
      <t xml:space="preserve">million </t>
    </r>
    <r>
      <rPr>
        <b/>
        <sz val="10"/>
        <color rgb="FF4F81BD"/>
        <rFont val="Arial"/>
        <family val="2"/>
      </rPr>
      <t>USD  - except where otherwise indicated)</t>
    </r>
  </si>
  <si>
    <t>SOE Investment (USD million  - except where otherwise indicated)</t>
  </si>
  <si>
    <t>Project / Investment</t>
  </si>
  <si>
    <t>Fossil Fuel Sector</t>
  </si>
  <si>
    <t>Annualised Average Value</t>
  </si>
  <si>
    <t>Source:</t>
  </si>
  <si>
    <t>Oil and gas</t>
  </si>
  <si>
    <t>Contents:</t>
  </si>
  <si>
    <t>National subsidies</t>
  </si>
  <si>
    <t>SOE investment</t>
  </si>
  <si>
    <t>Public finance (summary)</t>
  </si>
  <si>
    <t>Public finance (domestic - full)</t>
  </si>
  <si>
    <t>Public finance (international - full)</t>
  </si>
  <si>
    <t>CNOOC</t>
  </si>
  <si>
    <r>
      <t>Xue, H., Wang, H., Bridle, R., Gerasimchuk, I., &amp; Attwood, C. (2015). </t>
    </r>
    <r>
      <rPr>
        <i/>
        <sz val="10"/>
        <color rgb="FF222222"/>
        <rFont val="Arial"/>
        <family val="2"/>
      </rPr>
      <t>Subsidies to Coal Production in China .</t>
    </r>
  </si>
  <si>
    <t>Coal mining</t>
  </si>
  <si>
    <t>Coal fired power</t>
  </si>
  <si>
    <t>Upstream oil and gas</t>
  </si>
  <si>
    <t>OECD 2015</t>
  </si>
  <si>
    <t>Total (annual average 2013 and 2014)</t>
  </si>
  <si>
    <t>Estimated annual amount</t>
  </si>
  <si>
    <t xml:space="preserve">2013 estimate </t>
  </si>
  <si>
    <t xml:space="preserve">2014 estimate </t>
  </si>
  <si>
    <t>Exploration</t>
  </si>
  <si>
    <t>The financing for the Tiroda Thermal Power Project, a coal plant of 3300 MW in Tiroda village, District Gondia, Maharashtra, India, amounts to $ 500 million. It is being set up by Adani Power Maharashtra Ltd (APML), a subsidiary of Adani Power. The company has a Long term power purchase agreement with Maharashtra state utility.</t>
  </si>
  <si>
    <t xml:space="preserve">Glencore CBF Refinancing 2013 </t>
  </si>
  <si>
    <t>Switzerland</t>
  </si>
  <si>
    <t>Refinancing of Glencore's Committed Bond Facility (“CBF”). Glencore Xstrata is one of the world’s largest global diversified natural resource companies. The Facility is used for the Company’s trade financing requirements. As such the Facility mainly issues stand-by letters of credit (SBLCs) to cover margin requirements under derivative contracts with brokers. The deal closed oversubscribed with an international syndicate of 18 banks.</t>
  </si>
  <si>
    <t>https://ijglobal.com/data/transaction/28030/glencore-cbf-refinancing-2013 </t>
  </si>
  <si>
    <t>may have a coal component</t>
  </si>
  <si>
    <t>guarantee</t>
  </si>
  <si>
    <t>The authors welcome feedback on the full report, on the country study, and on this data sheet to improve the accuracy and transparency of information on G20 government support to fossil fuel production.</t>
  </si>
  <si>
    <t xml:space="preserve">LS Power Sandy Creek Power Plant Refinancing </t>
  </si>
  <si>
    <t>United States</t>
  </si>
  <si>
    <t>US$1.025 billion term B loan to refinance bank debt associated with the 900MW Sandy Creek coal-fired plant in Texas. The original size of the loan was US$900 million, which LS Power began marketing in August 2013. The loan was increased, however, due to market demand and tighter-than-expected pricing.</t>
  </si>
  <si>
    <t>https://ijglobal.com/data/transaction/28020/ls-power-sandy-creek-power-plant-refinancing</t>
  </si>
  <si>
    <t xml:space="preserve">Sheridan II Portfolio Refinancing </t>
  </si>
  <si>
    <t>The proceeds are used to refinance the debt facility in connection with a portfolio of mature oil and gas producing properties in onshore basins in Texas and Wyoming.</t>
  </si>
  <si>
    <t>https://ijglobal.com/data/transaction/28297/sheridan-ii-portfolio-refinancing </t>
  </si>
  <si>
    <t xml:space="preserve">3300MW Gondia Coal-Fired Project Additional Facility </t>
  </si>
  <si>
    <t>http://www.herald.co.zw/chinese-firm-to-fund-gwayi-power-project; http://source.co.zw/2013/12/chinese-firm-starts-work-on-gwayi-coal-mine-thermal-power-station; http://www.newzimbabwe.com/news-13453-Work+starts+on+$1.3bln+power+station/news.aspx; http://www.southerneye.co.zw/2013/12/11/600mw-gwayi-power-project-takes; http://www.sourcewatch.org/index.php/International_Chinese_coal_projects#Maheshkhali_power_station_.28Huadian.29</t>
  </si>
  <si>
    <t>The Export-Import Bank of China will deliver a loan worth $165.6 million to Uzbekistan for the modernization of the Angren thermal power plant in the Tashkent region. The funds are delivered over a period of 20 years, including a five-year grace period. China's Harbin Power Engineering Company Ltd will build a new energy bloc with a capacity of 150 MW for burning high-ash coal. The bloc is planned to be commissioned in the first quarter of 2016. The project worth $242.6 million is financed through the Export-Import Bank of China's loans and Uzbekenrgo's funds worth $75.1 million. The installed capacity of eight energy blocs is 484 MW. The first unit was commissioned in 1957, the eighth in 1968. It provides major industrial facilities and population of Tashkent region with electricity. It is planned that coal burning will increase from 20 per cent to 45 per cent as a result of the modernization. The Angren thermal power station is one of two power stations in Uzbekistan, partially working on coal in winter during the heating season.  NOTE: Signing date is a bit fuzzy -- a source dated September 15th, 2012 states: "There are plans to sign a loan agreement with the Chinese bank in the fourth quarter of this year.")</t>
  </si>
  <si>
    <t>Petroleos Mexicanos (PEMEX) will have access to a credit line of $1 billion from China’s Export-Import Bank to buy vessels and offshore oilfield equipment. PEMEX stated that this loan is an important financing option for the renewal of its fleet and the modernization of its marine equipment in its exploration and production division. The loan is valid for three years. The agreement will back about $1.2 billion in the U.S. exports for projects that include the Cantarell oil field, new exploration and production development, and a new gas development program.</t>
  </si>
  <si>
    <t>http://www.ihlo.org/CINTW/Briefer%20-%20Major%20Chinese%20investments%20in%20Latin%20America.pdf (see p. 4); http://peakoil.com/business/pemex-china-make-landmark-deal; http://www.rigzone.com/news/oil_gas/a/126927/PEMEX_China_Make_Landmark_Deal; http://english.eximbank.gov.cn/tm/en-NR/index_633_26223.html; http://www.thedialogue.org/map_list; http://www.tradefinancemagazine.com/Article/3216508/Sectors/23007/Major-credit-line-agreed-for-Pemex.html</t>
  </si>
  <si>
    <t xml:space="preserve">http://easttime.info/news/china/export-import-bank-china-deliver-165-million-uzbekistan; http://www.investor.uz/?p=802; http://en.trend.az/business/economy/2188862.html; http://www.sourcewatch.org/index.php/International_Chinese_coal_projects#Maheshkhali_power_station_.28Huadian.29; http://www.pp.u-tokyo.ac.jp/research/dp/documents/GraSPP-DP-E-14-003-SOM.pdf; http://easttime.info/news/china/export-import-bank-china-deliver-165-million-uzbekistan </t>
  </si>
  <si>
    <t xml:space="preserve">Gwayi Mine power station </t>
  </si>
  <si>
    <t>Zimbabwe</t>
  </si>
  <si>
    <t xml:space="preserve">Stanlow Refinery Acquisition Refinancing </t>
  </si>
  <si>
    <t>The loan will be used to repay an outstanding amount of US$233 million under an existing bridge loan facility used for the acquisition of the Stanlow refinery and for general corporate purposes.</t>
  </si>
  <si>
    <t>https://ijglobal.com/data/transaction/28161/stanlow-refinery-acquisition-refinancing</t>
  </si>
  <si>
    <t>Angren</t>
  </si>
  <si>
    <t xml:space="preserve">The project includes: - dismantling boilers 1-8 and turbine generating units 1-4; - installing two coal-fired ultra-high pressure boilers (with a steam capacity of 550 t/hour); - installing 2 turbine generating units with heat extraction (150 MW each). In 2014 the Parliament ratified the agreement with Export-Import Bank of China to finance replacing the existing Bishkek CHP power station facility with two 150 MW units. These units are referred to as Unit 12 and Unit 13. (The reason for the numbering is unclear, since the existing plant has 10 units.) The decision generated immediate criticism from a variety of political figures. Members of the Supervisory Board on transparency of fuel and energy complex initiative said that the Electric Stations Joint Special Committee violated the provisions of the law on public procurements by not following a procedure that allowed transparent evaluation of proposals from multiple bidders. Although the Chinese company TBEA was chosen to build the plant, critics said that China Machinery Engineering (CMEC) had actually submitted a lower offer. Member of Parliament Zamir Bekboyev said that the CMEC offer would have been US$30 million cheaper. According to another member of parliament, Kozhobek Ryspayev, MPs had been rushed through the decision with no time to look through documents, and were told that Export-Import Bank of China's role as financier of the project gave it control over the selection of the contractor. Electric Stations Director General Salaydin Avazov said, "If we had money for reconstruction, we would have held a tender. And since there is no money, we have agreed to the terms of Eximbank."  </t>
  </si>
  <si>
    <t>http://www.carecprogram.org/uploads/events/2014/ESCC-Meeting-KGZ/Presentation-Materials/Day-2/005_104_209_Session-V-Country-Presentation-KGZ.pdf   (see page 15); http://www.eng.24.kg/economics/168790-news24.html; http://www.sourcewatch.org/index.php/Bishkek_CHP_power_station</t>
  </si>
  <si>
    <t>PEMEX</t>
  </si>
  <si>
    <t>Mexico</t>
  </si>
  <si>
    <t>https://ijglobal.com/data/transaction/27671/australia-pacific-lng-transport-financing-aplng </t>
  </si>
  <si>
    <t>The funding is for a feasibility study for construction of the Kara-Keche thermal power plant. If built, the total capacity would be 1600 МWт. and consist of 8 units with 200 МWт capacity each -- The total cost of the project would be about $1.3 billion.) NOTE: The funding is listed as being a "loan" but this is only a best-guess.</t>
  </si>
  <si>
    <t xml:space="preserve">http://www.carecprogram.org/uploads/events/2014/ESCC-Meeting-KGZ/Presentation-Materials/Day-2/005_104_209_Session-V-Country-Presentation-KGZ.pdf; http://www.4-traders.com/TBEA-CO-LTD-6497215/news/TBEA--works-on-feasibility-study-for-construction-of-Kara-Keche-thermal-power-plant-19119110; http://www.unece.org/fileadmin/DAM/energy/se/pp/EnCom16/29Nov07/1.6b_Coal.pdf  </t>
  </si>
  <si>
    <t xml:space="preserve">Bishkek CHP power station </t>
  </si>
  <si>
    <t>Uzbekistan's first project financing. The project involves development of the Surgil gas field and the construction of the Usyurt Gas Chemical Complex located in the Usyurt region of the Republic of Uzbekistan. Door-to-door tenor of the financing is up to 16 years, inclusive of a 3.5 year construction period.</t>
  </si>
  <si>
    <t>https://ijglobal.com/data/transaction/19142/surgil-petrochemical-and-natural-gas-complex-financing</t>
  </si>
  <si>
    <t>Sinovensa</t>
  </si>
  <si>
    <t>Venezuela</t>
  </si>
  <si>
    <t>http://www.bloomberg.com/news/articles/2013-06-03/pdvsa-signs-4-billion-china-loan-to-boost-orinoco-field-output; http://www.argusmedia.com/pages/NewsBody.aspx?id=847501&amp;menu=yes; http://www.greencarcongress.com/2013/06/pdvsa-20130604.html; http://www.jsg.utexas.edu/lacp/files/China-Russia-India-and-the-Venezuelan-Petroleum-Industry.pdf; http://www.ihlo.org/CINTW/Briefer%20-%20Major%20Chinese%20investments%20in%20Latin%20America.pdf (see p. 4); http://www.jsg.utexas.edu/lacp/files/China-Russia-India-and-the-Venezuelan-Petroleum-Industry.pdf; http://www.reuters.com/article/2013/09/18/venezuela-cnpc-idUSL2N0HE13520130918; http://www.eluniversal.com/economia/130606/pdvsa-sharpens-usd-4-billion-loan-with-chinese-eximbank; http://www.thedialogue.org/map_list; http://china.aiddata.org/projects/38064</t>
  </si>
  <si>
    <t>8-year loan of ~$4 billion</t>
  </si>
  <si>
    <t xml:space="preserve">Kara-Keche </t>
  </si>
  <si>
    <t>Kyrgyzstan</t>
  </si>
  <si>
    <t>http://www.businessinsider.com/the-thirsty-dragon-is-beating-the-sleeping-elephant-2014-2; http://www.brookings.edu/blogs/up-front/posts/2013/04/01-china-russia-energy-relations-downs; http://www.rosneft.com/news/pressrelease/210620138.html; http://www.iii.co.uk/stockmarketwire/99710/rosneft-secures-strategic-cooperation-deal-2b-loan; http://www.rosneft.com/news/pressrelease/210620138.html; http://www.bloomberg.com/news/articles/2013-06-21/rosneft-s-270-billion-oil-deal-set-to-make-china-biggest-market; http://www.worldoil.com/news/2013/3/24/rosneft-signs-deal-to-increase-oil-supplies-to-china; http://www.vtb.com/group/press/news/releases/277824</t>
  </si>
  <si>
    <t>"a long-term credit line"</t>
  </si>
  <si>
    <t>Proceeds of the facility, which is guaranteed by Gunvor Group Ltd, will be used to refinance the Borrower’s revolving credit facility dated 12 June 2012, and to finance general corporate and working capital requirements. A total of 24 banks committed during general syndication. The facility, which launched at USD 650 million and attracted over USD 1 billion in commitments, closed almost 60% oversubscribed.</t>
  </si>
  <si>
    <t>oil&amp; gas</t>
  </si>
  <si>
    <t>https://ijglobal.com/data/transaction/27600/gunvor-refinancing-2013 </t>
  </si>
  <si>
    <t>amount listed is a best-guess</t>
  </si>
  <si>
    <t xml:space="preserve">Galkynysh - Phase II </t>
  </si>
  <si>
    <t>Turkmenistan</t>
  </si>
  <si>
    <t>The China Development Bank will finance the second stage of development of the Galkynysh gas field. The Galkynysh natural gas field has the potential to produce between 812 and 918 bcm/year. Turkmenistan is going to supply China with 65 bcm of gas per year by 2020, up from nearly 24 bcm in 2012. NOTE: The level of funding is uncertain but one source notes: "The main investor – China – put up more than $8 billion in the first phase of the field development, and is ready to allocate another $4 billion for the second phase." Hence the $4 billion figure is being used.</t>
  </si>
  <si>
    <t xml:space="preserve">Australia Pacific LNG </t>
  </si>
  <si>
    <t>Prospector Offshore Drilling S.A. executed the necessary documentation for the senior secured loan facility with China Development Bank Corporation (“CDB”) for an amount up to USD 129.5 million (the “Loan Facility”). The Loan Facility is fully underwritten by CDB and shall be insured by the China Export &amp; Credit Insurance Corporation. PROS currently has contracts in place for the design, construction and delivery of six F&amp;G JU2000E high specification, harsh environment (HS/HE) jack-up drilling rigs. NOTE #1: An assumption is being made that the rigs are for oil and/or gas development. NOTE #2: An earlier date (November 2012) could also be the correct signing date although sources indicate that date was only for a "non-binding terms and conditions agreement."</t>
  </si>
  <si>
    <t>http://www.platts.com/latest-news/natural-gas/moscow/ashgabat-beijing-sign-deals-to-expand-turkmen-27370637; http://www.cacianalyst.org/publications/field-reports/item/12834-turkmenistan-china-reach-new-energy-deals.html; http://performance.ey.com/wp-content/uploads/downloads/2013/10/EY-Performance-Turkmen-gas-and-growth.pdf; http://ensec.org/index.php?option=com_content&amp;view=article&amp;id=471:stepping-out-of-the-shadows-turkmenistan-and-its-feisty-neighbors&amp;catid=139:issue-content&amp;Itemid=425; http://www.silkroadreporters.com/2014/01/01/key-economic-events-in-turkmenistan-for-2013;  https://ijglobal.com/data/transaction/29050/galkynysh-gas-field-phase-ii</t>
  </si>
  <si>
    <t>Surgil Petrochemical and Natural Gas Complex financing</t>
  </si>
  <si>
    <t>Uzbekistan</t>
  </si>
  <si>
    <t xml:space="preserve">PNG LNG Project </t>
  </si>
  <si>
    <t>Papua New Guinea</t>
  </si>
  <si>
    <t>Additional facility for the PNG LNG project. The US$1.5 billion of Supplemental Senior Debt will be used to fund a portion of the estimated construction cost increase of the project. The PNG LNG Project is a 6.6 million tonne per annum (MTPA) integrated LNG project operated by Esso Highlands Limited, a subsidiary of Exxon Mobil Corporation. The gas will be sourced from the Hides, Angore and Juha gas fields and from associated gas in the Kutubu, Agogo, Moran and Gobe Main oil fields.</t>
  </si>
  <si>
    <t>https://ijglobal.com/data/transaction/26526/png-lng-construction-facility-2013 </t>
  </si>
  <si>
    <t xml:space="preserve">En+ Group and Shenhua Group </t>
  </si>
  <si>
    <t>Russian Federation</t>
  </si>
  <si>
    <t xml:space="preserve">http://en.tengrinews.kz/industry_infrastructure/Kazakhstan-and-China-to-increase-capacity-of-gas-pipeline-19837; http://kazenergy.com/en/press-center/2011-04-21-10-24-20/9456-kazakhstan-china-gas-pipeline-capacity-to-be-increased.html; http://www.cliffordchance.com/people_and_places/people/partners/cn/maggie_lo.html </t>
  </si>
  <si>
    <t xml:space="preserve">http://www.platts.com/latest-news/coal/moscow/russian-en-china-development-bank-chinese-shenhua-7656113; http://news.guidechem.com/2013/03/25/17655.html; http://www.reuters.com/article/2013/03/22/russia-china-coal-idUSL6N0CE0JX20130322; http://www.basel.ru/en/articles/enplus_11_12_13; http://www.brookings.edu/blogs/up-front/posts/2013/04/01-china-russia-energy-relations-downs; https://ijglobal.com/articles/83858/east-russian-coal-deal-signed-with-chinese-giants  </t>
  </si>
  <si>
    <t>"strategic cooperation agreement"</t>
  </si>
  <si>
    <t>Rosneft</t>
  </si>
  <si>
    <t xml:space="preserve">Prospector Offshore Drilling </t>
  </si>
  <si>
    <t>Luxembourg</t>
  </si>
  <si>
    <t>China Huadian Group Co, one of China's five largest state-owned power generation enterprises, started construction of a coal-fired steam power plant in Indonesia's Bali province, in a bid to ease the island's electricity shortage. The new facility sits in the north coast of the island and 120 km north of Bali's capital Denpasar. NOTE #1: While a Japanese report attributes the funding source to be the China Development Bank, confirmation of this has not been found - hence, "visible" has been marked as "false." NOTE #2: While reports of the size of the project differ, several reliable sources list this initial three-unit plant as being composed of three 142-MW coal-fired units, totaling 426 MW. NOTE #3: The exact amount of any CDB loans is unclear but sources note that the project entails "a total investment of up to $638 million" (which is the amount listed).</t>
  </si>
  <si>
    <t>http://hugin.info/145297/R/1656909/535790.pdf; https://www.offshoreenergytoday.com/prospector-offshore-drilling-secures-loan-to-finance-rig-construction; http://hugin.info/145297/R/1721331/573241.pdf</t>
  </si>
  <si>
    <t>https://ijglobal.com/data/transaction/27988/acquisition-of-4-sevan-drilling-rigs </t>
  </si>
  <si>
    <t>China extended Costa Rica $900 million for the modernization of an obsolete oil refinery in the Caribbean port of Limón, which will be replaced with a new refinery capable of processing 65,000 barrels of oil a day. The $1.5 billion venture will be financed with a $900-million credit from the China Development Bank, and the remaining $600 million will be put up by the China National Petroleum Corporation and Costa Rica’s National Refinery (RECOPE). NOTE: It is unclear whether or not this loan was finalized even though an agreement for the loan was apparently signed - there was apparently a violation of governmental conflict of interest guidelines.</t>
  </si>
  <si>
    <t>http://www.sourcewatch.org/index.php?title=Celukan_Bawang_power_station; http://www.shangbaoindonesia.com/dynamic-cina-komunitas/中国国家开发银行与印尼巴厘能源公司-举行3x142mw燃煤.html; http://europe.chinadaily.com.cn/business/2012-08/29/content_15715688.htm; http://www.thejakartapost.com/news/2010/10/29/2-chinese-firms-build-new-coal-plant.html; http://www.pp.u-tokyo.ac.jp/research/dp/documents/GraSPP-DP-E-14-003-SOM.pdf</t>
  </si>
  <si>
    <t xml:space="preserve">Kazakhstan-China gas pipeline Line C </t>
  </si>
  <si>
    <t>Kazakhstan</t>
  </si>
  <si>
    <t>Kazakhstan and China will increase the capacity of the first section of the main gas pipeline by construction of an additional line - Line C. The project cost is estimated at around $5.45 billion. A loan of $4.7 billion has been obtained from China Development Bank to fund the project. The remaining funding will be provided by Asian Pipeline Company. The gas pipeline will be utilized to transport gas from Turkmenistan, Uzbekistan and Kazakhstan to China and has an annual capacity of 25 bcm per annum. NOTE: The sources for this loan are limited and the information is incomplete so details such as the date and the "entity" may be incorrect.</t>
  </si>
  <si>
    <t>https://ijglobal.com/data/transaction/28581/3300mw-gondia-coal-fired-project-additional-facility </t>
  </si>
  <si>
    <t>Essar</t>
  </si>
  <si>
    <t>The Tiroda Thermal Power Project is a five-unit coal plant (totaling 3300 MW) in Tiroda village, District Gondia, Maharashtra, India. It is being set up by Adani Power Maharashtra Ltd (APML), a subsidiary of Adani Power. The company has a Long term power purchase agreement with Maharashtra state utility. White &amp; Case’s India group represented Standard Chartered Bank, China Development Bank Corporation and Industrial and Commercial Bank of China on syndicated secured financing (reportedly for US$480 million) for Adani Power Maharashtra. NOTE: Another source suggests a funding amount of $500 million. Further, a Japanese analysis proposes to attribute to the China Development Bank one-third of the financing. The amount listed is one-third of $500 (although the Japanese analysis proposed listing the amount as $160 m.).</t>
  </si>
  <si>
    <t>http://articles.economictimes.indiatimes.com/2013-05-22/news/39445340_1_china-development-bank-vadinar-essar-oil; http://articles.economictimes.indiatimes.com/2013-05-20/news/39392648_1_vadinar-refinery-china-development-bank-essar-oil-ltd; http://profit.ndtv.com/news/corporates/article-essar-signs-1-billion-financing-deal-with-china-development-bank-petrochina-322478; http://www.moneycontrol.com/news/world-news/essar-energy-19-others-ink-3615-bn-dealschinese-cos-_877440.html; https://ijglobal.com/articles/85635/essar-signs-financing-deal-with-china-development-bank</t>
  </si>
  <si>
    <t xml:space="preserve">Cilacap II </t>
  </si>
  <si>
    <t>Indonesia</t>
  </si>
  <si>
    <t>The funding will support the construction of a new 660-MW coal power plant. NOTE: One source lists the plant size as being 614-MW.</t>
  </si>
  <si>
    <t xml:space="preserve">http://www.pimagazine-asia.com/news/other-news/china-development-bank-to-bankroll-614mw-indonesian-coal-project; http://www.dcengineering.asia/en/galery-of-cilacap-expansion-1x660mw.php; http://www.tdb.org.cn/news/677898; http://www.pp.u-tokyo.ac.jp/research/dp/documents/GraSPP-DP-E-14-003-SOM.pdf </t>
  </si>
  <si>
    <t>Celukan Bawang</t>
  </si>
  <si>
    <t>The $1.32 billion loan granted by the China Development Bank to Angolan oil company Sociedade Nacional de Combustíveis de Angola (Sonangol) is a sign of the “close relationship” between the two countries, which will “remain strong.” The loan, which was taken on via Sonangol Finance Limited, will be repaid over a period of 10 years at an agreed interest rate of 3.5 percentage points on Libor (London Interbank Offered Rate). The loan is added to almost US$15 billion granted to Angola by Chinese financial institutions. NOTE: The date listed is a best-guess approximation.</t>
  </si>
  <si>
    <t>http://www.macauhub.com.mo/en/2013/03/11/loan-from-china-development-bank-to-sonangol-is-a-sign-of-the-%E2%80%9Cclose-relationship%E2%80%9D-between-angola-and-china; http://www.macauhub.com.mo/en/2013/02/14/china-development-bank-provides-1-billion-euro-loan-to-angola%E2%80%99s-sonangol; http://www.portalangop.co.ao/angola/en_us/noticias/economia/2013/1/7/Oil-company-concludes-deal-with-China-Bank,dbd9d772-8270-42d8-b913-3aaa2d1948e8.html; http://www.aucegypt.edu/huss/pols/Khamasin/Pages/article.aspx?eid=14; http://china.aiddata.org/projects/30825</t>
  </si>
  <si>
    <t>Refining</t>
  </si>
  <si>
    <t>RECOPE Oil Refinery</t>
  </si>
  <si>
    <t>Costa Rica</t>
  </si>
  <si>
    <t>http://www.ihlo.org/CINTW/Briefer%20-%20Major%20Chinese%20investments%20in%20Latin%20America.pdf; http://www.ticotimes.net/2013/06/02/costa-rica-china-sign-cooperation-agreements-worth-nearly-2-billion; http://www.reuters.com/article/2013/06/03/us-china-costarica-idUSBRE95218820130603; http://www.scmp.com/news/china/article/1265653/costa-rica-halts-chinese-funded-refinery-remodel</t>
  </si>
  <si>
    <t xml:space="preserve">Tiroda [aka Gondia Coal-Fired Project Additional Facility (3300MW)] </t>
  </si>
  <si>
    <t>India</t>
  </si>
  <si>
    <t>The proceeds are used to refinance the Dampier to Bunbury Natural Gas Pipeline (DBNGP). It is the only natural gas pipeline connecting the Carnarvon Basin on Western Australia’s North-west Shelf with industrial, commercial and residential customers in Perth and the surrounding region. Duet Group and Alcoa are the sponsors of the project.</t>
  </si>
  <si>
    <t>https://ijglobal.com/data/transaction/28222/dampier-to-bunbury-pipeline-dbngp-refinancing-2013</t>
  </si>
  <si>
    <t>Extraction</t>
  </si>
  <si>
    <t xml:space="preserve">Acquisition of 4 Sevan Drilling Rigs </t>
  </si>
  <si>
    <t>Norway</t>
  </si>
  <si>
    <t>Proceeds will be used to acquire four drilling rigs, two of which are on charter to Petrobras in Brazil, one under construction in China and completed upon closing, to be chartered to LLOG Bluewater and one under construction in China.</t>
  </si>
  <si>
    <t>https://ijglobal.com/data/transaction/27988/acquisition-of-4-sevan-drilling-rigs</t>
  </si>
  <si>
    <t xml:space="preserve">Gunvor Refinancing 2013 </t>
  </si>
  <si>
    <t>Singapore</t>
  </si>
  <si>
    <t>Proceeds of the facility, which is guaranteed by Gunvor Group Ltd, will be used to refinance the Borrower’s revolving credit facility dated 12 June 2012, and to finance general corporate and working capital requirements. A total of 24 banks committed during general syndication. The facility, which launched at USD 650 Mil. and attracted over USD 1 Bil. in commitments, closed almost 60% oversubscribed.</t>
  </si>
  <si>
    <t>Refining/Storage</t>
  </si>
  <si>
    <t>https://ijglobal.com/data/transaction/27600/gunvor-refinancing-2013</t>
  </si>
  <si>
    <t>United Kingdom</t>
  </si>
  <si>
    <t xml:space="preserve">oil &amp; gas </t>
  </si>
  <si>
    <t>https://ijglobal.com/data/transaction/27671/australia-pacific-lng-transport-financing-aplng</t>
  </si>
  <si>
    <t xml:space="preserve">Dampier to Bunbury Pipeline </t>
  </si>
  <si>
    <t>coal</t>
  </si>
  <si>
    <t>Electricity Production</t>
  </si>
  <si>
    <t>Sonangol</t>
  </si>
  <si>
    <t>Angola</t>
  </si>
  <si>
    <t>CDB has syndicated a loan for Primeline and its affiliate company Primeline Petroleum Corp to finance their share of the costs of the LS36-1 gas field development. The LS36-1 gas field is located in 84m of water in the East China Sea about 150km from the major city Wenzhou. The syndicate consists of CDB and China Export and Import Bank (EXIM) as joint lead arrangers and Shanghai Pudong Development Bank (SPDB) as participant and agent bank. The facility will be made available to Primeline and PPC on a joint borrower basis secured on their respective interests in the Development. The facility will be for a total amount of US$274 million (of which the Company’s share is US$ 205.5 million) and will be repayable over 9 years at an all-in interest rate of LIBOR+4.7%. NOTE: The exact share of the loan being provided by each of the three syndicate members is not stipulated in any of the listed sources; hence, an arbitrary allocation of $91.33 million is allocated to each.</t>
  </si>
  <si>
    <t>Upstream</t>
  </si>
  <si>
    <t>Exploration/Extraction</t>
  </si>
  <si>
    <t>https://ijglobal.com/data/transaction/32261/ls36-1-offshore-gas-production-project; https://ijglobal.com/articles/94062/primeline-signs-chinese-offshore-gas-project-financing</t>
  </si>
  <si>
    <t>CHINA DEVELOPMENT BANK</t>
  </si>
  <si>
    <t>https://ijglobal.com/data/transaction/32261/ls36-1-offshore-gas-production-project </t>
  </si>
  <si>
    <t>Notes</t>
  </si>
  <si>
    <t xml:space="preserve">Australia Pacific LNG Transport Financing (APLNG) </t>
  </si>
  <si>
    <t>Australia</t>
  </si>
  <si>
    <t>The Export-Import Bank of China will provide approximately $400 million financing to back the construction of four 174,000 m3 LNG carriers at Hudong-Zhonghua Shipbuilding. The four new LNG vessels were jointly ordered by CNOOC Energy Technology and Services, China LNG Shipping, Teekay LNG Partners and BW’s LNG investment arm. Hudong-Zhonghua will deliver the LNG carriers from September 2017 to January 2019. The four vessels will transport LNG from BG’s Queensland Curtis Island LNG project in Australia, from which CNOOC is buying liquefied gas. The four LNG vessels will be built by Hudong-Zhonghua in China. China Exim Bank, The Bank of Tokyo Mitsubishi UFJ, Sumitomo Mitsui Financial Group, Australia &amp; New Zealand Banking Group Ltd - ANZ, Mizuho Financial Group, Industrial &amp; Commercial Bank of China - ICBC and Bank of America has financed $787m debt for the deal. ANZ also acted as the financial adviser to the sponsors on this transaction. Norton Rose Fulbright LLP advised the lenders</t>
    <phoneticPr fontId="7" type="noConversion"/>
  </si>
  <si>
    <t>oil &amp; gas</t>
  </si>
  <si>
    <t>Downstream</t>
  </si>
  <si>
    <t>Transportation</t>
  </si>
  <si>
    <t>https://ijglobal.com/data/transaction/31574/pan-asia-africa-americas-euro-lng-vessels-acquisition-2014</t>
  </si>
  <si>
    <t>LS36-1 Gas Field</t>
  </si>
  <si>
    <t>Project Country</t>
  </si>
  <si>
    <t>Description</t>
  </si>
  <si>
    <t>Fossil Fuel Sector (oil &amp; gas or coal)</t>
  </si>
  <si>
    <t>Development Phase (Upstream or Downstream)</t>
  </si>
  <si>
    <t>Stage</t>
  </si>
  <si>
    <t>Value</t>
  </si>
  <si>
    <t>Not counted</t>
    <phoneticPr fontId="7" type="noConversion"/>
  </si>
  <si>
    <t>Period</t>
    <phoneticPr fontId="7" type="noConversion"/>
  </si>
  <si>
    <t>EXPORT-IMPORT BANK OF CHINA</t>
  </si>
  <si>
    <t>Pan Asia / Africa/ Americas / Euro LNG Vessels Acquisition</t>
    <phoneticPr fontId="7" type="noConversion"/>
  </si>
  <si>
    <t>China</t>
  </si>
  <si>
    <t>Institution name</t>
    <phoneticPr fontId="7" type="noConversion"/>
  </si>
  <si>
    <t xml:space="preserve">Total fossil fuel finance 2013 &amp; 2014 </t>
    <phoneticPr fontId="7" type="noConversion"/>
  </si>
  <si>
    <t>Annual avg. fossil fuel finance</t>
  </si>
  <si>
    <t>Domestic</t>
  </si>
  <si>
    <t>China Export-Import Bank</t>
    <phoneticPr fontId="7" type="noConversion"/>
  </si>
  <si>
    <t>China Development Bank</t>
    <phoneticPr fontId="7" type="noConversion"/>
  </si>
  <si>
    <t>Subtotal domestic</t>
  </si>
  <si>
    <t>International</t>
    <phoneticPr fontId="7" type="noConversion"/>
  </si>
  <si>
    <t xml:space="preserve">China Development Bank </t>
    <phoneticPr fontId="7" type="noConversion"/>
  </si>
  <si>
    <t>Export-Import Bank of China</t>
    <phoneticPr fontId="7" type="noConversion"/>
  </si>
  <si>
    <t>Industrial and Commercial Bank of China</t>
    <phoneticPr fontId="7" type="noConversion"/>
  </si>
  <si>
    <t>Bank of China</t>
    <phoneticPr fontId="7" type="noConversion"/>
  </si>
  <si>
    <t>Sinosure</t>
    <phoneticPr fontId="7" type="noConversion"/>
  </si>
  <si>
    <t>Additional state-owned banks</t>
    <phoneticPr fontId="7" type="noConversion"/>
  </si>
  <si>
    <t>Subtotal international</t>
  </si>
  <si>
    <t>Totals 2013/2014</t>
  </si>
  <si>
    <t>Institution</t>
  </si>
  <si>
    <t>Project Name</t>
  </si>
  <si>
    <t>Other support mechanisms</t>
  </si>
  <si>
    <t>Raising import tariff</t>
  </si>
  <si>
    <t>Price support</t>
  </si>
  <si>
    <t>Waving import tariff for certain advanced equipment</t>
  </si>
  <si>
    <t>Exemption for land use fee of coal mines</t>
  </si>
  <si>
    <t>Provision of service below market value</t>
  </si>
  <si>
    <t>Providing Inner Mongolia producers with coal railway transportation below fair market rate</t>
  </si>
  <si>
    <t>Source</t>
  </si>
  <si>
    <t>http://energypolicy.columbia.edu/sites/default/files/energy/China%20Shale%20Gas_WORKING%20DRAFT_Sept%2011_0.pdf</t>
  </si>
  <si>
    <t>The Management Measures of Natural Gas Infrastructure Construction and Operation</t>
  </si>
  <si>
    <t>Pipeline operation and devleopment</t>
  </si>
  <si>
    <t>Exploration fee waived for Shale Gas</t>
  </si>
  <si>
    <t>Change in the Special Oil Income Levy</t>
  </si>
  <si>
    <t>Oil</t>
  </si>
  <si>
    <t>N.A</t>
  </si>
  <si>
    <t>ND</t>
  </si>
  <si>
    <t>Subsidy</t>
  </si>
  <si>
    <t>Subsidy type</t>
  </si>
  <si>
    <t>Targeted energy source</t>
  </si>
  <si>
    <t>Stage:</t>
  </si>
  <si>
    <t>Tax expenditure</t>
  </si>
  <si>
    <t>Coal</t>
  </si>
  <si>
    <t>Resource-Tax (资源税) Abatements and Refunds for Gas extraction</t>
  </si>
  <si>
    <t>Tax break and refunds</t>
  </si>
  <si>
    <t>Gas</t>
  </si>
  <si>
    <t>Production</t>
  </si>
  <si>
    <t>Resource-Tax (资源税) Abatements and Refunds for Oil extraction</t>
  </si>
  <si>
    <t xml:space="preserve">Oil </t>
  </si>
  <si>
    <t>Tax waiving</t>
  </si>
  <si>
    <t>NA</t>
  </si>
  <si>
    <t>Tax break</t>
  </si>
  <si>
    <t>http://www.mzcan.com/hongkong/01555/announce/202/EN/EW01555-ann_6LBFDaN9c3b6.pdf</t>
  </si>
  <si>
    <t xml:space="preserve">CNPC 2014 annual report:  Directive on Business tax Exemption Policies Regarding Buying or Selling Personal Financial Products (CS [2009] No. 111) and the Directive on Business Tax Exemption for International Transportation Services (CS [2010] No.8)
</t>
  </si>
  <si>
    <t>Oil and Gas</t>
  </si>
  <si>
    <t>Construction and international transportation</t>
  </si>
  <si>
    <t>Sinopec</t>
  </si>
  <si>
    <t>China Resources Power</t>
  </si>
  <si>
    <t>Capital expenditure (property, plant and equipment)</t>
  </si>
  <si>
    <t xml:space="preserve">Electricity (96.5% fossil fuel) </t>
  </si>
  <si>
    <t>Shenhua Group</t>
  </si>
  <si>
    <t>Generation</t>
  </si>
  <si>
    <t xml:space="preserve">Electricity (97.5% fossil fuel) </t>
  </si>
  <si>
    <t>http://www.cr-power.com/en/InvestorRelations/AnnualReports/201504/P020150427586804022240.pdf</t>
  </si>
  <si>
    <t>Exemption of business tax on overseas operations in construction and international transportation</t>
  </si>
  <si>
    <t>Temporary tax and fee relief  (Shanxi, Inner Mongolia and Shaanxi)</t>
  </si>
  <si>
    <t>Note: There are several national level Chinese SOEs involved in fossil fuel power generation - where fossil fuels make up  less than 95% of total generation capacity the investments of these SOEs have not been included in our estimates (see China Country Study). In addition there are several sub-national SOEs producing oil, gas and coal, which are not included in the remit of this study.</t>
  </si>
  <si>
    <r>
      <t xml:space="preserve">Ernst and Young (2013) </t>
    </r>
    <r>
      <rPr>
        <i/>
        <sz val="10"/>
        <color indexed="8"/>
        <rFont val="Arial"/>
        <family val="2"/>
      </rPr>
      <t>Global Oil and Gas Tax Guide.</t>
    </r>
    <r>
      <rPr>
        <sz val="10"/>
        <color indexed="8"/>
        <rFont val="Arial"/>
        <family val="2"/>
      </rPr>
      <t xml:space="preserve"> </t>
    </r>
  </si>
  <si>
    <t>G20 SUBSIDIES FOR OIL, GAS AND COAL PRODUCTION: CHINA</t>
  </si>
  <si>
    <r>
      <t xml:space="preserve">This data sheet is a background paper to the report </t>
    </r>
    <r>
      <rPr>
        <i/>
        <sz val="10"/>
        <rFont val="Arial"/>
        <family val="2"/>
      </rPr>
      <t>Empty promises: G20 subsidies to oil, gas and coal production</t>
    </r>
    <r>
      <rPr>
        <sz val="10"/>
        <rFont val="Arial"/>
        <family val="2"/>
      </rPr>
      <t xml:space="preserve"> by Oil Change International (OCI) and the Overseas Development Institute (ODI). It builds on the research completed for the report </t>
    </r>
    <r>
      <rPr>
        <i/>
        <sz val="10"/>
        <rFont val="Arial"/>
        <family val="2"/>
      </rPr>
      <t>The fossil fuel bailout: G20 subsidies to oil, gas and coal exploration</t>
    </r>
    <r>
      <rPr>
        <sz val="10"/>
        <rFont val="Arial"/>
        <family val="2"/>
      </rPr>
      <t>, published in 2014.</t>
    </r>
  </si>
  <si>
    <r>
      <t xml:space="preserve">For the purpose of this report, production subsidies for fossil fuels include: national subsidies, investment by state-owned enterprises (SOEs), and public finance. The full report provides a detailed discussion of technical and transparency issues in identifying fossil production subsidies, and outlines the methodology used in this desk-based study. </t>
    </r>
    <r>
      <rPr>
        <b/>
        <sz val="10"/>
        <color indexed="8"/>
        <rFont val="Arial"/>
        <family val="2"/>
      </rPr>
      <t>In addition, a brief outline of the methodology used in this report is also in the country summary.</t>
    </r>
  </si>
  <si>
    <t xml:space="preserve">Read the full report: http://odi.org/empty-promises  </t>
  </si>
  <si>
    <t>Read the China country study: http://www.odi.org/publications/10092-G20-subsidies-oil-gas-coal-production-China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</si>
</sst>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quot;$&quot;#,##0_);[Red]\(&quot;$&quot;#,##0\)"/>
    <numFmt numFmtId="165" formatCode="_(&quot;$&quot;* #,##0.00_);_(&quot;$&quot;* \(#,##0.00\);_(&quot;$&quot;* &quot;-&quot;??_);_(@_)"/>
    <numFmt numFmtId="166" formatCode="_-* #,##0.00\ _€_-;\-* #,##0.00\ _€_-;_-* &quot;-&quot;??\ _€_-;_-@_-"/>
    <numFmt numFmtId="167" formatCode="0.0"/>
    <numFmt numFmtId="168" formatCode="_(* #,##0_);_(* \(#,##0\);_(* &quot;-&quot;??_);_(@_)"/>
    <numFmt numFmtId="169" formatCode="_(&quot;$&quot;* #,##0_);_(&quot;$&quot;* \(#,##0\);_(&quot;$&quot;* &quot;-&quot;??_);_(@_)"/>
    <numFmt numFmtId="170" formatCode="_-* #,##0_-;\-* #,##0_-;_-* &quot;-&quot;??_-;_-@_-"/>
    <numFmt numFmtId="171" formatCode="_-* #,##0\ _€_-;\-* #,##0\ _€_-;_-* &quot;-&quot;??\ _€_-;_-@_-"/>
  </numFmts>
  <fonts count="28" x14ac:knownFonts="1">
    <font>
      <sz val="12"/>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indexed="8"/>
      <name val="Calibri"/>
      <family val="2"/>
    </font>
    <font>
      <u/>
      <sz val="12"/>
      <color theme="10"/>
      <name val="Calibri"/>
      <family val="2"/>
    </font>
    <font>
      <sz val="8"/>
      <name val="Verdana"/>
      <family val="2"/>
    </font>
    <font>
      <sz val="12"/>
      <color theme="1"/>
      <name val="Calibri"/>
      <family val="2"/>
      <scheme val="minor"/>
    </font>
    <font>
      <b/>
      <sz val="10"/>
      <color indexed="8"/>
      <name val="Arial"/>
      <family val="2"/>
    </font>
    <font>
      <sz val="10"/>
      <color indexed="8"/>
      <name val="Arial"/>
      <family val="2"/>
    </font>
    <font>
      <u/>
      <sz val="12"/>
      <color theme="10"/>
      <name val="Calibri"/>
      <family val="2"/>
      <scheme val="minor"/>
    </font>
    <font>
      <u/>
      <sz val="10"/>
      <color theme="10"/>
      <name val="Arial"/>
      <family val="2"/>
    </font>
    <font>
      <sz val="10"/>
      <name val="Arial"/>
      <family val="2"/>
    </font>
    <font>
      <b/>
      <sz val="10"/>
      <color indexed="49"/>
      <name val="Arial"/>
      <family val="2"/>
    </font>
    <font>
      <sz val="10"/>
      <color rgb="FF222222"/>
      <name val="Arial"/>
      <family val="2"/>
    </font>
    <font>
      <i/>
      <sz val="10"/>
      <color rgb="FF222222"/>
      <name val="Arial"/>
      <family val="2"/>
    </font>
    <font>
      <b/>
      <sz val="10"/>
      <color indexed="62"/>
      <name val="Arial"/>
      <family val="2"/>
    </font>
    <font>
      <sz val="10"/>
      <color indexed="8"/>
      <name val="Arial"/>
      <family val="2"/>
    </font>
    <font>
      <b/>
      <sz val="10"/>
      <color rgb="FF4F81BD"/>
      <name val="Arial"/>
      <family val="2"/>
    </font>
    <font>
      <b/>
      <sz val="10"/>
      <color theme="4"/>
      <name val="Arial"/>
      <family val="2"/>
    </font>
    <font>
      <b/>
      <sz val="10"/>
      <color indexed="8"/>
      <name val="Arial"/>
      <family val="2"/>
    </font>
    <font>
      <sz val="10"/>
      <color indexed="8"/>
      <name val="Arial"/>
      <family val="2"/>
    </font>
    <font>
      <u/>
      <sz val="10"/>
      <color theme="10"/>
      <name val="Calibri"/>
      <family val="2"/>
    </font>
    <font>
      <u/>
      <sz val="10"/>
      <name val="Arial"/>
      <family val="2"/>
    </font>
    <font>
      <b/>
      <sz val="11"/>
      <color indexed="8"/>
      <name val="Calibri"/>
      <family val="2"/>
    </font>
    <font>
      <i/>
      <sz val="10"/>
      <color indexed="8"/>
      <name val="Arial"/>
      <family val="2"/>
    </font>
    <font>
      <i/>
      <sz val="10"/>
      <name val="Arial"/>
      <family val="2"/>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5" tint="0.39997558519241921"/>
        <bgColor indexed="64"/>
      </patternFill>
    </fill>
  </fills>
  <borders count="23">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9">
    <xf numFmtId="0" fontId="0" fillId="0" borderId="0">
      <alignment vertical="center"/>
    </xf>
    <xf numFmtId="166" fontId="4" fillId="0" borderId="0" applyFont="0" applyFill="0" applyBorder="0" applyAlignment="0" applyProtection="0"/>
    <xf numFmtId="0" fontId="6" fillId="0" borderId="0" applyNumberFormat="0" applyFill="0" applyBorder="0" applyAlignment="0" applyProtection="0">
      <alignment vertical="center"/>
    </xf>
    <xf numFmtId="165" fontId="5" fillId="0" borderId="0" applyFont="0" applyFill="0" applyBorder="0" applyAlignment="0" applyProtection="0"/>
    <xf numFmtId="0" fontId="5" fillId="0" borderId="0">
      <alignment vertical="center"/>
    </xf>
    <xf numFmtId="0" fontId="8" fillId="0" borderId="0"/>
    <xf numFmtId="0" fontId="11" fillId="0" borderId="0" applyNumberFormat="0" applyFill="0" applyBorder="0" applyAlignment="0" applyProtection="0"/>
    <xf numFmtId="0" fontId="13" fillId="0" borderId="0"/>
    <xf numFmtId="9" fontId="3" fillId="0" borderId="0" applyFont="0" applyFill="0" applyBorder="0" applyAlignment="0" applyProtection="0"/>
    <xf numFmtId="43" fontId="8" fillId="0" borderId="0" applyFont="0" applyFill="0" applyBorder="0" applyAlignment="0" applyProtection="0"/>
    <xf numFmtId="0" fontId="2" fillId="0" borderId="0"/>
    <xf numFmtId="43" fontId="8" fillId="0" borderId="0" applyFont="0" applyFill="0" applyBorder="0" applyAlignment="0" applyProtection="0"/>
    <xf numFmtId="43" fontId="8"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43" fontId="8" fillId="0" borderId="0" applyFont="0" applyFill="0" applyBorder="0" applyAlignment="0" applyProtection="0"/>
    <xf numFmtId="0" fontId="1" fillId="0" borderId="0"/>
    <xf numFmtId="43" fontId="8" fillId="0" borderId="0" applyFont="0" applyFill="0" applyBorder="0" applyAlignment="0" applyProtection="0"/>
    <xf numFmtId="43" fontId="8" fillId="0" borderId="0" applyFont="0" applyFill="0" applyBorder="0" applyAlignment="0" applyProtection="0"/>
  </cellStyleXfs>
  <cellXfs count="112">
    <xf numFmtId="0" fontId="0" fillId="0" borderId="0" xfId="0">
      <alignment vertical="center"/>
    </xf>
    <xf numFmtId="0" fontId="10" fillId="0" borderId="0" xfId="5" applyFont="1"/>
    <xf numFmtId="0" fontId="10" fillId="0" borderId="0" xfId="5" applyFont="1" applyAlignment="1">
      <alignment horizontal="justify" vertical="center"/>
    </xf>
    <xf numFmtId="0" fontId="9" fillId="0" borderId="0" xfId="5" applyFont="1" applyAlignment="1">
      <alignment horizontal="justify" vertical="center"/>
    </xf>
    <xf numFmtId="0" fontId="10" fillId="0" borderId="0" xfId="0" applyFont="1" applyFill="1" applyAlignment="1">
      <alignment wrapText="1"/>
    </xf>
    <xf numFmtId="0" fontId="6" fillId="0" borderId="0" xfId="2" applyFill="1" applyBorder="1" applyAlignment="1">
      <alignment horizontal="justify" vertical="center"/>
    </xf>
    <xf numFmtId="0" fontId="10" fillId="0" borderId="0" xfId="0" applyFont="1" applyAlignment="1">
      <alignment wrapText="1"/>
    </xf>
    <xf numFmtId="0" fontId="10" fillId="0" borderId="2" xfId="0" applyFont="1" applyFill="1" applyBorder="1" applyAlignment="1">
      <alignment wrapText="1"/>
    </xf>
    <xf numFmtId="2" fontId="10" fillId="0" borderId="2" xfId="0" applyNumberFormat="1" applyFont="1" applyFill="1" applyBorder="1" applyAlignment="1">
      <alignment wrapText="1"/>
    </xf>
    <xf numFmtId="0" fontId="9" fillId="0" borderId="3" xfId="0" applyFont="1" applyFill="1" applyBorder="1" applyAlignment="1">
      <alignment wrapText="1"/>
    </xf>
    <xf numFmtId="0" fontId="9" fillId="0" borderId="3" xfId="0" applyFont="1" applyBorder="1" applyAlignment="1">
      <alignment vertical="center" wrapText="1"/>
    </xf>
    <xf numFmtId="0" fontId="14" fillId="0" borderId="14" xfId="0" applyFont="1" applyBorder="1" applyAlignment="1">
      <alignment vertical="center" wrapText="1"/>
    </xf>
    <xf numFmtId="0" fontId="14" fillId="0" borderId="15" xfId="0" applyFont="1" applyBorder="1" applyAlignment="1">
      <alignment vertical="center" wrapText="1"/>
    </xf>
    <xf numFmtId="0" fontId="15" fillId="0" borderId="2" xfId="0" applyFont="1" applyBorder="1" applyAlignment="1">
      <alignment vertical="center" wrapText="1"/>
    </xf>
    <xf numFmtId="0" fontId="12" fillId="0" borderId="2" xfId="2" applyFont="1" applyFill="1" applyBorder="1" applyAlignment="1">
      <alignment wrapText="1"/>
    </xf>
    <xf numFmtId="0" fontId="14" fillId="0" borderId="2" xfId="0" applyFont="1" applyFill="1" applyBorder="1" applyAlignment="1">
      <alignment vertical="center" wrapText="1"/>
    </xf>
    <xf numFmtId="0" fontId="9" fillId="0" borderId="2" xfId="0" applyFont="1" applyFill="1" applyBorder="1" applyAlignment="1">
      <alignment wrapText="1"/>
    </xf>
    <xf numFmtId="0" fontId="10" fillId="0" borderId="0" xfId="0" applyFont="1">
      <alignment vertical="center"/>
    </xf>
    <xf numFmtId="0" fontId="10" fillId="0" borderId="0" xfId="0" applyFont="1" applyFill="1" applyBorder="1">
      <alignment vertical="center"/>
    </xf>
    <xf numFmtId="168" fontId="10" fillId="0" borderId="0" xfId="1" applyNumberFormat="1" applyFont="1" applyFill="1" applyBorder="1" applyAlignment="1">
      <alignment wrapText="1"/>
    </xf>
    <xf numFmtId="168" fontId="10" fillId="0" borderId="0" xfId="0" applyNumberFormat="1" applyFont="1" applyFill="1" applyBorder="1">
      <alignment vertical="center"/>
    </xf>
    <xf numFmtId="168" fontId="9" fillId="2" borderId="2" xfId="1" applyNumberFormat="1" applyFont="1" applyFill="1" applyBorder="1" applyAlignment="1">
      <alignment horizontal="center" wrapText="1"/>
    </xf>
    <xf numFmtId="168" fontId="9" fillId="2" borderId="2" xfId="1" applyNumberFormat="1" applyFont="1" applyFill="1" applyBorder="1" applyAlignment="1">
      <alignment horizontal="right" wrapText="1"/>
    </xf>
    <xf numFmtId="168" fontId="9" fillId="0" borderId="2" xfId="1" applyNumberFormat="1" applyFont="1" applyFill="1" applyBorder="1" applyAlignment="1">
      <alignment wrapText="1"/>
    </xf>
    <xf numFmtId="168" fontId="9" fillId="0" borderId="2" xfId="1" applyNumberFormat="1" applyFont="1" applyFill="1" applyBorder="1" applyAlignment="1">
      <alignment horizontal="right" wrapText="1"/>
    </xf>
    <xf numFmtId="168" fontId="10" fillId="0" borderId="0" xfId="0" applyNumberFormat="1" applyFont="1">
      <alignment vertical="center"/>
    </xf>
    <xf numFmtId="169" fontId="10" fillId="0" borderId="0" xfId="3" applyNumberFormat="1" applyFont="1"/>
    <xf numFmtId="0" fontId="9" fillId="0" borderId="3" xfId="5" applyFont="1" applyFill="1" applyBorder="1" applyAlignment="1">
      <alignment horizontal="center" vertical="center" wrapText="1"/>
    </xf>
    <xf numFmtId="0" fontId="9" fillId="0" borderId="1" xfId="5" applyFont="1" applyFill="1" applyBorder="1" applyAlignment="1">
      <alignment horizontal="center" vertical="center" wrapText="1"/>
    </xf>
    <xf numFmtId="0" fontId="10" fillId="0" borderId="0" xfId="0" applyFont="1" applyAlignment="1">
      <alignment vertical="center" wrapText="1"/>
    </xf>
    <xf numFmtId="0" fontId="9" fillId="0" borderId="0" xfId="0" applyFont="1" applyAlignment="1">
      <alignment vertical="center" wrapText="1"/>
    </xf>
    <xf numFmtId="164" fontId="10" fillId="0" borderId="0" xfId="0" applyNumberFormat="1" applyFont="1" applyAlignment="1">
      <alignment vertical="center" wrapText="1"/>
    </xf>
    <xf numFmtId="0" fontId="19" fillId="0" borderId="0" xfId="0" applyFont="1" applyBorder="1" applyAlignment="1">
      <alignment horizontal="left" vertical="center"/>
    </xf>
    <xf numFmtId="0" fontId="20" fillId="0" borderId="13" xfId="0" applyFont="1" applyBorder="1" applyAlignment="1">
      <alignment vertical="center" wrapText="1"/>
    </xf>
    <xf numFmtId="0" fontId="20" fillId="0" borderId="2" xfId="0" applyFont="1" applyFill="1" applyBorder="1" applyAlignment="1">
      <alignment vertical="center" wrapText="1"/>
    </xf>
    <xf numFmtId="0" fontId="18" fillId="0" borderId="0" xfId="5" applyFont="1"/>
    <xf numFmtId="0" fontId="19" fillId="0" borderId="0" xfId="0" applyFont="1" applyAlignment="1">
      <alignment vertical="center"/>
    </xf>
    <xf numFmtId="0" fontId="19" fillId="0" borderId="0" xfId="0" applyFont="1" applyAlignment="1"/>
    <xf numFmtId="0" fontId="21" fillId="0" borderId="2" xfId="10" applyFont="1" applyBorder="1" applyAlignment="1">
      <alignment horizontal="center" vertical="center" wrapText="1"/>
    </xf>
    <xf numFmtId="0" fontId="22" fillId="0" borderId="2" xfId="10" applyFont="1" applyBorder="1" applyAlignment="1">
      <alignment horizontal="center" vertical="center" wrapText="1"/>
    </xf>
    <xf numFmtId="171" fontId="22" fillId="0" borderId="2" xfId="1" applyNumberFormat="1" applyFont="1" applyBorder="1" applyAlignment="1">
      <alignment horizontal="center" wrapText="1"/>
    </xf>
    <xf numFmtId="171" fontId="22" fillId="0" borderId="2" xfId="10" applyNumberFormat="1" applyFont="1" applyBorder="1" applyAlignment="1">
      <alignment horizontal="center" vertical="center" wrapText="1"/>
    </xf>
    <xf numFmtId="171" fontId="22" fillId="0" borderId="2" xfId="1" applyNumberFormat="1" applyFont="1" applyBorder="1" applyAlignment="1">
      <alignment horizontal="center" vertical="center" wrapText="1"/>
    </xf>
    <xf numFmtId="0" fontId="21" fillId="0" borderId="11" xfId="10" applyFont="1" applyBorder="1" applyAlignment="1">
      <alignment horizontal="center" vertical="center" wrapText="1"/>
    </xf>
    <xf numFmtId="0" fontId="22" fillId="0" borderId="5" xfId="10" applyFont="1" applyBorder="1" applyAlignment="1">
      <alignment horizontal="left" vertical="center" wrapText="1"/>
    </xf>
    <xf numFmtId="0" fontId="21" fillId="0" borderId="7" xfId="10" applyFont="1" applyBorder="1" applyAlignment="1">
      <alignment horizontal="center" vertical="center" wrapText="1"/>
    </xf>
    <xf numFmtId="0" fontId="10" fillId="0" borderId="0" xfId="0" applyFont="1" applyAlignment="1">
      <alignment horizontal="left" vertical="center" wrapText="1"/>
    </xf>
    <xf numFmtId="0" fontId="22" fillId="0" borderId="4" xfId="10" applyFont="1" applyBorder="1" applyAlignment="1">
      <alignment vertical="center" wrapText="1"/>
    </xf>
    <xf numFmtId="0" fontId="21" fillId="0" borderId="6" xfId="10" applyFont="1" applyBorder="1" applyAlignment="1">
      <alignment vertical="center" wrapText="1"/>
    </xf>
    <xf numFmtId="0" fontId="10" fillId="0" borderId="0" xfId="0" applyFont="1" applyAlignment="1">
      <alignment vertical="center"/>
    </xf>
    <xf numFmtId="0" fontId="18" fillId="0" borderId="8" xfId="5" applyFont="1" applyBorder="1"/>
    <xf numFmtId="0" fontId="10" fillId="0" borderId="2" xfId="0" applyFont="1" applyBorder="1" applyAlignment="1"/>
    <xf numFmtId="0" fontId="23" fillId="0" borderId="5" xfId="2" applyFont="1" applyBorder="1" applyAlignment="1">
      <alignment vertical="center" wrapText="1"/>
    </xf>
    <xf numFmtId="0" fontId="22" fillId="0" borderId="5" xfId="10" applyFont="1" applyBorder="1" applyAlignment="1">
      <alignment vertical="center" wrapText="1"/>
    </xf>
    <xf numFmtId="0" fontId="12" fillId="0" borderId="5" xfId="2" applyFont="1" applyBorder="1" applyAlignment="1">
      <alignment vertical="center" wrapText="1"/>
    </xf>
    <xf numFmtId="0" fontId="24" fillId="0" borderId="5" xfId="2" applyFont="1" applyBorder="1" applyAlignment="1">
      <alignment vertical="center" wrapText="1"/>
    </xf>
    <xf numFmtId="0" fontId="6" fillId="0" borderId="0" xfId="2" applyFill="1" applyAlignment="1">
      <alignment horizontal="justify" vertical="center"/>
    </xf>
    <xf numFmtId="0" fontId="10" fillId="0" borderId="0" xfId="5" applyFont="1" applyFill="1"/>
    <xf numFmtId="0" fontId="9" fillId="0" borderId="3" xfId="0" applyFont="1" applyBorder="1" applyAlignment="1">
      <alignment horizontal="center" wrapText="1"/>
    </xf>
    <xf numFmtId="168" fontId="9" fillId="2" borderId="2" xfId="1" applyNumberFormat="1" applyFont="1" applyFill="1" applyBorder="1" applyAlignment="1">
      <alignment horizontal="left" wrapText="1"/>
    </xf>
    <xf numFmtId="168" fontId="10" fillId="0" borderId="2" xfId="1" applyNumberFormat="1" applyFont="1" applyBorder="1" applyAlignment="1">
      <alignment horizontal="left"/>
    </xf>
    <xf numFmtId="0" fontId="10" fillId="0" borderId="2" xfId="0" applyFont="1" applyBorder="1" applyAlignment="1">
      <alignment horizontal="left" vertical="center"/>
    </xf>
    <xf numFmtId="168" fontId="10" fillId="0" borderId="2" xfId="1" applyNumberFormat="1" applyFont="1" applyBorder="1" applyAlignment="1">
      <alignment horizontal="right" wrapText="1"/>
    </xf>
    <xf numFmtId="0" fontId="25" fillId="0" borderId="0" xfId="0" applyFont="1">
      <alignment vertical="center"/>
    </xf>
    <xf numFmtId="164" fontId="0" fillId="0" borderId="0" xfId="0" applyNumberFormat="1">
      <alignment vertical="center"/>
    </xf>
    <xf numFmtId="171" fontId="10" fillId="0" borderId="2" xfId="1" applyNumberFormat="1" applyFont="1" applyBorder="1" applyAlignment="1">
      <alignment horizontal="right" wrapText="1"/>
    </xf>
    <xf numFmtId="171" fontId="10" fillId="0" borderId="2" xfId="1" applyNumberFormat="1" applyFont="1" applyBorder="1" applyAlignment="1">
      <alignment horizontal="right" vertical="center"/>
    </xf>
    <xf numFmtId="171" fontId="10" fillId="0" borderId="2" xfId="1" applyNumberFormat="1" applyFont="1" applyBorder="1" applyAlignment="1">
      <alignment horizontal="right" vertical="center" wrapText="1"/>
    </xf>
    <xf numFmtId="171" fontId="13" fillId="0" borderId="2" xfId="1" applyNumberFormat="1" applyFont="1" applyFill="1" applyBorder="1" applyAlignment="1">
      <alignment horizontal="right" wrapText="1"/>
    </xf>
    <xf numFmtId="171" fontId="18" fillId="0" borderId="2" xfId="1" applyNumberFormat="1" applyFont="1" applyFill="1" applyBorder="1" applyAlignment="1">
      <alignment horizontal="right" wrapText="1"/>
    </xf>
    <xf numFmtId="171" fontId="18" fillId="0" borderId="2" xfId="1" applyNumberFormat="1" applyFont="1" applyFill="1" applyBorder="1" applyAlignment="1">
      <alignment horizontal="right" vertical="center"/>
    </xf>
    <xf numFmtId="171" fontId="10" fillId="0" borderId="0" xfId="1" applyNumberFormat="1" applyFont="1" applyAlignment="1">
      <alignment horizontal="left" vertical="center"/>
    </xf>
    <xf numFmtId="171" fontId="10" fillId="0" borderId="0" xfId="1" applyNumberFormat="1" applyFont="1" applyBorder="1" applyAlignment="1">
      <alignment horizontal="right" wrapText="1"/>
    </xf>
    <xf numFmtId="171" fontId="10" fillId="0" borderId="0" xfId="0" applyNumberFormat="1" applyFont="1">
      <alignment vertical="center"/>
    </xf>
    <xf numFmtId="171" fontId="22" fillId="0" borderId="21" xfId="1" applyNumberFormat="1" applyFont="1" applyBorder="1" applyAlignment="1">
      <alignment horizontal="center" vertical="center" wrapText="1"/>
    </xf>
    <xf numFmtId="171" fontId="22" fillId="0" borderId="21" xfId="10" applyNumberFormat="1" applyFont="1" applyBorder="1" applyAlignment="1">
      <alignment horizontal="center" vertical="center" wrapText="1"/>
    </xf>
    <xf numFmtId="0" fontId="12" fillId="0" borderId="22" xfId="2" applyFont="1" applyBorder="1" applyAlignment="1">
      <alignment vertical="center" wrapText="1"/>
    </xf>
    <xf numFmtId="0" fontId="10" fillId="0" borderId="20" xfId="10" applyFont="1" applyBorder="1" applyAlignment="1">
      <alignment vertical="center" wrapText="1"/>
    </xf>
    <xf numFmtId="0" fontId="10" fillId="0" borderId="21" xfId="10" applyFont="1" applyBorder="1" applyAlignment="1">
      <alignment horizontal="center" vertical="center" wrapText="1"/>
    </xf>
    <xf numFmtId="0" fontId="10" fillId="0" borderId="16" xfId="10" applyFont="1" applyBorder="1" applyAlignment="1">
      <alignment vertical="center" wrapText="1"/>
    </xf>
    <xf numFmtId="0" fontId="0" fillId="0" borderId="0" xfId="0" applyAlignment="1"/>
    <xf numFmtId="166" fontId="10" fillId="0" borderId="0" xfId="0" applyNumberFormat="1" applyFont="1">
      <alignment vertical="center"/>
    </xf>
    <xf numFmtId="171" fontId="9" fillId="2" borderId="2" xfId="1" applyNumberFormat="1" applyFont="1" applyFill="1" applyBorder="1" applyAlignment="1">
      <alignment horizontal="right" wrapText="1"/>
    </xf>
    <xf numFmtId="171" fontId="9" fillId="0" borderId="2" xfId="1" applyNumberFormat="1" applyFont="1" applyFill="1" applyBorder="1" applyAlignment="1">
      <alignment horizontal="right" wrapText="1"/>
    </xf>
    <xf numFmtId="0" fontId="10" fillId="3" borderId="2" xfId="0" applyFont="1" applyFill="1" applyBorder="1" applyAlignment="1">
      <alignment wrapText="1"/>
    </xf>
    <xf numFmtId="2" fontId="10" fillId="3" borderId="2" xfId="0" applyNumberFormat="1" applyFont="1" applyFill="1" applyBorder="1" applyAlignment="1">
      <alignment wrapText="1"/>
    </xf>
    <xf numFmtId="0" fontId="15" fillId="3" borderId="2" xfId="0" applyFont="1" applyFill="1" applyBorder="1" applyAlignment="1">
      <alignment vertical="center" wrapText="1"/>
    </xf>
    <xf numFmtId="0" fontId="0" fillId="3" borderId="0" xfId="0" applyFill="1">
      <alignment vertical="center"/>
    </xf>
    <xf numFmtId="0" fontId="10" fillId="0" borderId="4" xfId="10" applyFont="1" applyFill="1" applyBorder="1" applyAlignment="1">
      <alignment vertical="center" wrapText="1"/>
    </xf>
    <xf numFmtId="0" fontId="10" fillId="0" borderId="2" xfId="10" applyFont="1" applyBorder="1" applyAlignment="1">
      <alignment horizontal="center" vertical="center" wrapText="1"/>
    </xf>
    <xf numFmtId="167" fontId="10" fillId="3" borderId="2" xfId="0" applyNumberFormat="1" applyFont="1" applyFill="1" applyBorder="1" applyAlignment="1">
      <alignment wrapText="1"/>
    </xf>
    <xf numFmtId="0" fontId="10" fillId="3" borderId="0" xfId="0" applyFont="1" applyFill="1" applyAlignment="1">
      <alignment wrapText="1"/>
    </xf>
    <xf numFmtId="171" fontId="9" fillId="0" borderId="2" xfId="1" applyNumberFormat="1" applyFont="1" applyFill="1" applyBorder="1" applyAlignment="1">
      <alignment wrapText="1"/>
    </xf>
    <xf numFmtId="170" fontId="21" fillId="0" borderId="7" xfId="12" applyNumberFormat="1" applyFont="1" applyFill="1" applyBorder="1" applyAlignment="1">
      <alignment horizontal="center" vertical="center" wrapText="1"/>
    </xf>
    <xf numFmtId="0" fontId="21" fillId="0" borderId="11" xfId="10" applyFont="1" applyBorder="1" applyAlignment="1">
      <alignment horizontal="center" vertical="center" wrapText="1"/>
    </xf>
    <xf numFmtId="0" fontId="21" fillId="0" borderId="2" xfId="10" applyFont="1" applyBorder="1" applyAlignment="1">
      <alignment horizontal="center" vertical="center" wrapText="1"/>
    </xf>
    <xf numFmtId="0" fontId="21" fillId="0" borderId="14" xfId="10" applyFont="1" applyBorder="1" applyAlignment="1">
      <alignment horizontal="center" vertical="center" wrapText="1"/>
    </xf>
    <xf numFmtId="0" fontId="10" fillId="0" borderId="9" xfId="0" applyFont="1" applyBorder="1" applyAlignment="1">
      <alignment horizontal="center" vertical="center" wrapText="1"/>
    </xf>
    <xf numFmtId="0" fontId="19" fillId="0" borderId="0" xfId="5" applyFont="1" applyBorder="1" applyAlignment="1">
      <alignment horizontal="left" vertical="center" wrapText="1"/>
    </xf>
    <xf numFmtId="0" fontId="21" fillId="0" borderId="12" xfId="10" applyFont="1" applyBorder="1" applyAlignment="1">
      <alignment horizontal="center" vertical="center" wrapText="1"/>
    </xf>
    <xf numFmtId="0" fontId="21" fillId="0" borderId="5" xfId="10" applyFont="1" applyBorder="1" applyAlignment="1">
      <alignment horizontal="center" vertical="center" wrapText="1"/>
    </xf>
    <xf numFmtId="0" fontId="9" fillId="0" borderId="10" xfId="10" applyFont="1" applyBorder="1" applyAlignment="1">
      <alignment horizontal="center" vertical="center" wrapText="1"/>
    </xf>
    <xf numFmtId="0" fontId="21" fillId="0" borderId="4" xfId="10" applyFont="1" applyBorder="1" applyAlignment="1">
      <alignment horizontal="center" vertical="center" wrapText="1"/>
    </xf>
    <xf numFmtId="168" fontId="9" fillId="0" borderId="17" xfId="1" applyNumberFormat="1" applyFont="1" applyBorder="1" applyAlignment="1">
      <alignment horizontal="center" wrapText="1"/>
    </xf>
    <xf numFmtId="168" fontId="9" fillId="0" borderId="18" xfId="1" applyNumberFormat="1" applyFont="1" applyBorder="1" applyAlignment="1">
      <alignment horizontal="center" wrapText="1"/>
    </xf>
    <xf numFmtId="168" fontId="9" fillId="0" borderId="19" xfId="1" applyNumberFormat="1" applyFont="1" applyBorder="1" applyAlignment="1">
      <alignment horizontal="center" wrapText="1"/>
    </xf>
    <xf numFmtId="168" fontId="9" fillId="0" borderId="2" xfId="1" applyNumberFormat="1" applyFont="1" applyBorder="1" applyAlignment="1">
      <alignment horizontal="center" wrapText="1"/>
    </xf>
    <xf numFmtId="0" fontId="19" fillId="0" borderId="0" xfId="0" applyFont="1" applyBorder="1" applyAlignment="1">
      <alignment horizontal="left" vertical="center" wrapText="1"/>
    </xf>
    <xf numFmtId="0" fontId="9" fillId="4" borderId="0" xfId="5" applyFont="1" applyFill="1" applyAlignment="1">
      <alignment vertical="center"/>
    </xf>
    <xf numFmtId="0" fontId="13" fillId="0" borderId="0" xfId="0" applyFont="1" applyAlignment="1">
      <alignment horizontal="justify" vertical="center" wrapText="1"/>
    </xf>
    <xf numFmtId="0" fontId="11" fillId="0" borderId="0" xfId="6"/>
    <xf numFmtId="0" fontId="6" fillId="3" borderId="0" xfId="2" applyFill="1" applyAlignment="1">
      <alignment horizontal="justify" vertical="center"/>
    </xf>
  </cellXfs>
  <cellStyles count="19">
    <cellStyle name="Comma" xfId="1" builtinId="3"/>
    <cellStyle name="Comma 2" xfId="9"/>
    <cellStyle name="Comma 2 2" xfId="11"/>
    <cellStyle name="Comma 2 2 2" xfId="17"/>
    <cellStyle name="Comma 2 3" xfId="15"/>
    <cellStyle name="Comma 3" xfId="12"/>
    <cellStyle name="Comma 3 2" xfId="18"/>
    <cellStyle name="Comma 4" xfId="13"/>
    <cellStyle name="Currency" xfId="3" builtinId="4"/>
    <cellStyle name="Hyperlink" xfId="2" builtinId="8"/>
    <cellStyle name="Hyperlink 2" xfId="6"/>
    <cellStyle name="Normal" xfId="0" builtinId="0"/>
    <cellStyle name="Normal 2" xfId="5"/>
    <cellStyle name="Normal 2 2" xfId="10"/>
    <cellStyle name="Normal 2 2 2" xfId="16"/>
    <cellStyle name="Normal 3" xfId="4"/>
    <cellStyle name="Normal 4" xfId="7"/>
    <cellStyle name="Percent 2" xfId="8"/>
    <cellStyle name="Percent 2 2" xfId="14"/>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odi.org/publications/10092-G20-subsidies-oil-gas-coal-production-China" TargetMode="External"/><Relationship Id="rId1" Type="http://schemas.openxmlformats.org/officeDocument/2006/relationships/hyperlink" Target="http://www.odi.org/empty-promise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energypolicy.columbia.edu/sites/default/files/energy/China%20Shale%20Gas_WORKING%20DRAFT_Sept%2011_0.pdf" TargetMode="External"/><Relationship Id="rId2" Type="http://schemas.openxmlformats.org/officeDocument/2006/relationships/hyperlink" Target="http://www.mzcan.com/hongkong/01555/announce/202/EN/EW01555-ann_6LBFDaN9c3b6.pdf" TargetMode="External"/><Relationship Id="rId1" Type="http://schemas.openxmlformats.org/officeDocument/2006/relationships/printerSettings" Target="../printerSettings/printerSettings1.bin"/><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cninfo.com.cn/finalpage/2013-03-26/62272486.PDF" TargetMode="External"/><Relationship Id="rId2" Type="http://schemas.openxmlformats.org/officeDocument/2006/relationships/hyperlink" Target="http://www.hpi.com.cn/reportYA/600011_2012_n.pdf" TargetMode="External"/><Relationship Id="rId1" Type="http://schemas.openxmlformats.org/officeDocument/2006/relationships/hyperlink" Target="http://www.cninfo.com.cn/finalpage/2013-04-27/62439745.PDF?COLLCC=190993879&amp;" TargetMode="External"/><Relationship Id="rId5" Type="http://schemas.openxmlformats.org/officeDocument/2006/relationships/hyperlink" Target="http://www.shenhuachina.com/cs/Satellite?c=sh_news_p&amp;cid=1382685132733&amp;pagename=shenhua_china_en%2Fsh_news_p%2Fsh_china_en_layout%2FpublicWebsite%2FdownLoadLayout" TargetMode="External"/><Relationship Id="rId4" Type="http://schemas.openxmlformats.org/officeDocument/2006/relationships/hyperlink" Target="http://www.cninfo.com.cn/finalpage/2013-03-30/62305331.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ijglobal.com/data/transaction/26400/acquisition-of-slovak-gas-hold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8"/>
  <sheetViews>
    <sheetView tabSelected="1" topLeftCell="B1" workbookViewId="0">
      <selection activeCell="B3" sqref="B3"/>
    </sheetView>
  </sheetViews>
  <sheetFormatPr defaultColWidth="8.625" defaultRowHeight="12.75" x14ac:dyDescent="0.2"/>
  <cols>
    <col min="1" max="1" width="8.625" style="1"/>
    <col min="2" max="2" width="112.625" style="1" customWidth="1"/>
    <col min="3" max="16384" width="8.625" style="1"/>
  </cols>
  <sheetData>
    <row r="1" spans="2:2" ht="36.75" customHeight="1" x14ac:dyDescent="0.2">
      <c r="B1" s="108" t="s">
        <v>365</v>
      </c>
    </row>
    <row r="3" spans="2:2" ht="38.25" x14ac:dyDescent="0.2">
      <c r="B3" s="109" t="s">
        <v>366</v>
      </c>
    </row>
    <row r="4" spans="2:2" ht="51" x14ac:dyDescent="0.2">
      <c r="B4" s="2" t="s">
        <v>367</v>
      </c>
    </row>
    <row r="5" spans="2:2" ht="25.5" x14ac:dyDescent="0.2">
      <c r="B5" s="2" t="s">
        <v>167</v>
      </c>
    </row>
    <row r="6" spans="2:2" x14ac:dyDescent="0.2">
      <c r="B6" s="2"/>
    </row>
    <row r="7" spans="2:2" ht="15.75" x14ac:dyDescent="0.25">
      <c r="B7" s="110" t="s">
        <v>368</v>
      </c>
    </row>
    <row r="8" spans="2:2" ht="15.75" x14ac:dyDescent="0.2">
      <c r="B8" s="111" t="s">
        <v>369</v>
      </c>
    </row>
    <row r="10" spans="2:2" x14ac:dyDescent="0.2">
      <c r="B10" s="3" t="s">
        <v>143</v>
      </c>
    </row>
    <row r="11" spans="2:2" ht="15.75" x14ac:dyDescent="0.2">
      <c r="B11" s="56" t="s">
        <v>144</v>
      </c>
    </row>
    <row r="12" spans="2:2" ht="15.75" x14ac:dyDescent="0.2">
      <c r="B12" s="5" t="s">
        <v>145</v>
      </c>
    </row>
    <row r="13" spans="2:2" ht="15.75" x14ac:dyDescent="0.2">
      <c r="B13" s="5" t="s">
        <v>146</v>
      </c>
    </row>
    <row r="14" spans="2:2" ht="15.75" x14ac:dyDescent="0.2">
      <c r="B14" s="5" t="s">
        <v>147</v>
      </c>
    </row>
    <row r="15" spans="2:2" ht="15.75" x14ac:dyDescent="0.2">
      <c r="B15" s="5" t="s">
        <v>148</v>
      </c>
    </row>
    <row r="16" spans="2:2" ht="15.75" x14ac:dyDescent="0.2">
      <c r="B16" s="5"/>
    </row>
    <row r="17" spans="2:2" x14ac:dyDescent="0.2">
      <c r="B17" s="57"/>
    </row>
    <row r="18" spans="2:2" x14ac:dyDescent="0.2">
      <c r="B18" s="57"/>
    </row>
  </sheetData>
  <customSheetViews>
    <customSheetView guid="{880C9E5C-992F-4D39-96E8-88EC7E558B50}">
      <selection activeCell="B20" sqref="B20"/>
      <pageMargins left="0.7" right="0.7" top="0.75" bottom="0.75" header="0.3" footer="0.3"/>
    </customSheetView>
  </customSheetViews>
  <phoneticPr fontId="7" type="noConversion"/>
  <hyperlinks>
    <hyperlink ref="B11" location="'National Subsidies'!A1" display="National subsidies"/>
    <hyperlink ref="B12" location="'SOE Investment'!A1" display="SOE investment"/>
    <hyperlink ref="B13" location="PF_Summary!A1" display="Public finance (summary)"/>
    <hyperlink ref="B14" location="PF_Domestic_Full!A1" display="Public finance (domestic - full)"/>
    <hyperlink ref="B15" location="PF_International_Full!A1" display="Public finance (international - full)"/>
    <hyperlink ref="B7" r:id="rId1" display="Read the full report: www.odi.org/empty-promises  "/>
    <hyperlink ref="B8" r:id="rId2"/>
  </hyperlinks>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opLeftCell="A7" workbookViewId="0">
      <selection activeCell="E17" sqref="E17"/>
    </sheetView>
  </sheetViews>
  <sheetFormatPr defaultColWidth="8.875" defaultRowHeight="15.75" x14ac:dyDescent="0.25"/>
  <cols>
    <col min="1" max="1" width="30.375" customWidth="1"/>
    <col min="2" max="2" width="14.625" customWidth="1"/>
    <col min="4" max="4" width="14" customWidth="1"/>
    <col min="5" max="5" width="9.25" bestFit="1" customWidth="1"/>
    <col min="6" max="6" width="8" customWidth="1"/>
    <col min="8" max="8" width="94.375" customWidth="1"/>
  </cols>
  <sheetData>
    <row r="1" spans="1:8" x14ac:dyDescent="0.2">
      <c r="A1" s="32" t="s">
        <v>136</v>
      </c>
      <c r="B1" s="6"/>
      <c r="C1" s="6"/>
      <c r="D1" s="6"/>
      <c r="E1" s="6"/>
      <c r="F1" s="6"/>
      <c r="G1" s="6"/>
      <c r="H1" s="4"/>
    </row>
    <row r="2" spans="1:8" ht="16.5" thickBot="1" x14ac:dyDescent="0.25">
      <c r="A2" s="6"/>
      <c r="B2" s="6"/>
      <c r="C2" s="6"/>
      <c r="D2" s="6"/>
      <c r="E2" s="6"/>
      <c r="F2" s="6"/>
      <c r="G2" s="6"/>
      <c r="H2" s="91"/>
    </row>
    <row r="3" spans="1:8" ht="39" thickBot="1" x14ac:dyDescent="0.25">
      <c r="A3" s="10" t="s">
        <v>334</v>
      </c>
      <c r="B3" s="10" t="s">
        <v>335</v>
      </c>
      <c r="C3" s="10" t="s">
        <v>336</v>
      </c>
      <c r="D3" s="10" t="s">
        <v>337</v>
      </c>
      <c r="E3" s="10" t="s">
        <v>156</v>
      </c>
      <c r="F3" s="10" t="s">
        <v>157</v>
      </c>
      <c r="G3" s="10" t="s">
        <v>158</v>
      </c>
      <c r="H3" s="9" t="s">
        <v>325</v>
      </c>
    </row>
    <row r="4" spans="1:8" x14ac:dyDescent="0.2">
      <c r="A4" s="33" t="s">
        <v>338</v>
      </c>
      <c r="B4" s="11"/>
      <c r="C4" s="11"/>
      <c r="D4" s="12"/>
      <c r="E4" s="11"/>
      <c r="F4" s="11"/>
      <c r="G4" s="11"/>
      <c r="H4" s="4"/>
    </row>
    <row r="5" spans="1:8" ht="25.5" x14ac:dyDescent="0.2">
      <c r="A5" s="7" t="s">
        <v>340</v>
      </c>
      <c r="B5" s="7" t="s">
        <v>341</v>
      </c>
      <c r="C5" s="7" t="s">
        <v>342</v>
      </c>
      <c r="D5" s="7" t="s">
        <v>343</v>
      </c>
      <c r="E5" s="8">
        <f>0.0934579439252336*1000</f>
        <v>93.457943925233593</v>
      </c>
      <c r="F5" s="8">
        <f>0.0934579439252336*1000</f>
        <v>93.457943925233593</v>
      </c>
      <c r="G5" s="8">
        <f>0.0934579439252336*1000</f>
        <v>93.457943925233593</v>
      </c>
      <c r="H5" s="7" t="s">
        <v>154</v>
      </c>
    </row>
    <row r="6" spans="1:8" ht="25.5" x14ac:dyDescent="0.2">
      <c r="A6" s="7" t="s">
        <v>344</v>
      </c>
      <c r="B6" s="7" t="s">
        <v>341</v>
      </c>
      <c r="C6" s="7" t="s">
        <v>345</v>
      </c>
      <c r="D6" s="7" t="s">
        <v>343</v>
      </c>
      <c r="E6" s="8">
        <f>0.576323987538941*1000</f>
        <v>576.32398753894097</v>
      </c>
      <c r="F6" s="8">
        <f>0.576323987538941*1000</f>
        <v>576.32398753894097</v>
      </c>
      <c r="G6" s="8">
        <f>0.576323987538941*1000</f>
        <v>576.32398753894097</v>
      </c>
      <c r="H6" s="7" t="s">
        <v>154</v>
      </c>
    </row>
    <row r="7" spans="1:8" s="87" customFormat="1" ht="32.450000000000003" customHeight="1" x14ac:dyDescent="0.2">
      <c r="A7" s="84" t="s">
        <v>362</v>
      </c>
      <c r="B7" s="84" t="s">
        <v>346</v>
      </c>
      <c r="C7" s="84" t="s">
        <v>339</v>
      </c>
      <c r="D7" s="84"/>
      <c r="E7" s="85">
        <f>1.58411214953271*1000</f>
        <v>1584.11214953271</v>
      </c>
      <c r="F7" s="85">
        <f>1.58411214953271*1000</f>
        <v>1584.11214953271</v>
      </c>
      <c r="G7" s="84" t="s">
        <v>347</v>
      </c>
      <c r="H7" s="86" t="s">
        <v>150</v>
      </c>
    </row>
    <row r="8" spans="1:8" ht="38.25" x14ac:dyDescent="0.2">
      <c r="A8" s="7" t="s">
        <v>327</v>
      </c>
      <c r="B8" s="7" t="s">
        <v>333</v>
      </c>
      <c r="C8" s="7" t="s">
        <v>342</v>
      </c>
      <c r="D8" s="7" t="s">
        <v>328</v>
      </c>
      <c r="E8" s="8" t="s">
        <v>347</v>
      </c>
      <c r="F8" s="7" t="s">
        <v>347</v>
      </c>
      <c r="G8" s="7" t="s">
        <v>347</v>
      </c>
      <c r="H8" s="14" t="s">
        <v>326</v>
      </c>
    </row>
    <row r="9" spans="1:8" x14ac:dyDescent="0.2">
      <c r="A9" s="7" t="s">
        <v>329</v>
      </c>
      <c r="B9" s="7" t="s">
        <v>346</v>
      </c>
      <c r="C9" s="7" t="s">
        <v>342</v>
      </c>
      <c r="D9" s="7" t="s">
        <v>159</v>
      </c>
      <c r="E9" s="8" t="s">
        <v>347</v>
      </c>
      <c r="F9" s="7" t="s">
        <v>347</v>
      </c>
      <c r="G9" s="7" t="s">
        <v>347</v>
      </c>
      <c r="H9" s="17" t="s">
        <v>364</v>
      </c>
    </row>
    <row r="10" spans="1:8" x14ac:dyDescent="0.2">
      <c r="A10" s="7" t="s">
        <v>330</v>
      </c>
      <c r="B10" s="7" t="s">
        <v>348</v>
      </c>
      <c r="C10" s="7" t="s">
        <v>331</v>
      </c>
      <c r="D10" s="7" t="s">
        <v>343</v>
      </c>
      <c r="E10" s="8" t="s">
        <v>347</v>
      </c>
      <c r="F10" s="7" t="s">
        <v>347</v>
      </c>
      <c r="G10" s="7" t="s">
        <v>347</v>
      </c>
      <c r="H10" s="14" t="s">
        <v>349</v>
      </c>
    </row>
    <row r="11" spans="1:8" ht="51" x14ac:dyDescent="0.2">
      <c r="A11" s="7" t="s">
        <v>361</v>
      </c>
      <c r="B11" s="7" t="s">
        <v>348</v>
      </c>
      <c r="C11" s="7" t="s">
        <v>351</v>
      </c>
      <c r="D11" s="7" t="s">
        <v>352</v>
      </c>
      <c r="E11" s="8" t="s">
        <v>347</v>
      </c>
      <c r="F11" s="7" t="s">
        <v>347</v>
      </c>
      <c r="G11" s="7" t="s">
        <v>347</v>
      </c>
      <c r="H11" s="7" t="s">
        <v>350</v>
      </c>
    </row>
    <row r="12" spans="1:8" x14ac:dyDescent="0.2">
      <c r="A12" s="34" t="s">
        <v>318</v>
      </c>
      <c r="B12" s="15"/>
      <c r="C12" s="15"/>
      <c r="D12" s="15"/>
      <c r="E12" s="15"/>
      <c r="F12" s="15"/>
      <c r="G12" s="15"/>
      <c r="H12" s="7"/>
    </row>
    <row r="13" spans="1:8" x14ac:dyDescent="0.2">
      <c r="A13" s="7" t="s">
        <v>319</v>
      </c>
      <c r="B13" s="7" t="s">
        <v>320</v>
      </c>
      <c r="C13" s="7" t="s">
        <v>339</v>
      </c>
      <c r="D13" s="7" t="s">
        <v>343</v>
      </c>
      <c r="E13" s="8" t="s">
        <v>347</v>
      </c>
      <c r="F13" s="7" t="s">
        <v>332</v>
      </c>
      <c r="G13" s="7" t="s">
        <v>332</v>
      </c>
      <c r="H13" s="13" t="s">
        <v>150</v>
      </c>
    </row>
    <row r="14" spans="1:8" ht="25.5" x14ac:dyDescent="0.2">
      <c r="A14" s="7" t="s">
        <v>321</v>
      </c>
      <c r="B14" s="7" t="s">
        <v>320</v>
      </c>
      <c r="C14" s="7" t="s">
        <v>339</v>
      </c>
      <c r="D14" s="7" t="s">
        <v>343</v>
      </c>
      <c r="E14" s="8" t="s">
        <v>347</v>
      </c>
      <c r="F14" s="7" t="s">
        <v>332</v>
      </c>
      <c r="G14" s="7" t="s">
        <v>332</v>
      </c>
      <c r="H14" s="13" t="s">
        <v>150</v>
      </c>
    </row>
    <row r="15" spans="1:8" ht="38.25" x14ac:dyDescent="0.2">
      <c r="A15" s="7" t="s">
        <v>322</v>
      </c>
      <c r="B15" s="7" t="s">
        <v>323</v>
      </c>
      <c r="C15" s="7" t="s">
        <v>339</v>
      </c>
      <c r="D15" s="7" t="s">
        <v>343</v>
      </c>
      <c r="E15" s="8" t="s">
        <v>347</v>
      </c>
      <c r="F15" s="7" t="s">
        <v>347</v>
      </c>
      <c r="G15" s="7" t="s">
        <v>347</v>
      </c>
      <c r="H15" s="13" t="s">
        <v>150</v>
      </c>
    </row>
    <row r="16" spans="1:8" ht="38.25" x14ac:dyDescent="0.2">
      <c r="A16" s="84" t="s">
        <v>324</v>
      </c>
      <c r="B16" s="84" t="s">
        <v>323</v>
      </c>
      <c r="C16" s="84" t="s">
        <v>339</v>
      </c>
      <c r="D16" s="84" t="s">
        <v>343</v>
      </c>
      <c r="E16" s="90">
        <f>1.1214953271028*1000</f>
        <v>1121.4953271028</v>
      </c>
      <c r="F16" s="90">
        <f>1.1214953271028*1000</f>
        <v>1121.4953271028</v>
      </c>
      <c r="G16" s="84" t="s">
        <v>347</v>
      </c>
      <c r="H16" s="13" t="s">
        <v>150</v>
      </c>
    </row>
    <row r="17" spans="1:8" ht="25.5" x14ac:dyDescent="0.2">
      <c r="A17" s="16" t="s">
        <v>155</v>
      </c>
      <c r="B17" s="7"/>
      <c r="C17" s="7"/>
      <c r="D17" s="7"/>
      <c r="E17" s="92">
        <f>SUM(E5:E16)</f>
        <v>3375.3894080996843</v>
      </c>
      <c r="F17" s="7"/>
      <c r="G17" s="7"/>
      <c r="H17" s="7"/>
    </row>
  </sheetData>
  <customSheetViews>
    <customSheetView guid="{880C9E5C-992F-4D39-96E8-88EC7E558B50}" showPageBreaks="1" topLeftCell="A7">
      <selection activeCell="A10" sqref="A10:XFD11"/>
      <pageMargins left="0.7" right="0.7" top="0.75" bottom="0.75" header="0.3" footer="0.3"/>
      <pageSetup paperSize="9" orientation="landscape" r:id="rId1"/>
    </customSheetView>
  </customSheetViews>
  <phoneticPr fontId="7" type="noConversion"/>
  <hyperlinks>
    <hyperlink ref="H10" r:id="rId2"/>
    <hyperlink ref="H8" r:id="rId3"/>
  </hyperlinks>
  <pageMargins left="0.7" right="0.7" top="0.75" bottom="0.75" header="0.3" footer="0.3"/>
  <pageSetup paperSize="9"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opLeftCell="A10" workbookViewId="0">
      <selection activeCell="H16" sqref="H16"/>
    </sheetView>
  </sheetViews>
  <sheetFormatPr defaultColWidth="8.875" defaultRowHeight="12.75" x14ac:dyDescent="0.25"/>
  <cols>
    <col min="1" max="1" width="45" style="17" customWidth="1"/>
    <col min="2" max="2" width="11.5" style="17" customWidth="1"/>
    <col min="3" max="3" width="27.125" style="17" customWidth="1"/>
    <col min="4" max="5" width="8.875" style="17"/>
    <col min="6" max="6" width="10.125" style="17" bestFit="1" customWidth="1"/>
    <col min="7" max="7" width="9.375" style="17" bestFit="1" customWidth="1"/>
    <col min="8" max="8" width="11.375" style="17" customWidth="1"/>
    <col min="9" max="9" width="57.375" style="17" customWidth="1"/>
    <col min="10" max="16384" width="8.875" style="17"/>
  </cols>
  <sheetData>
    <row r="1" spans="1:9" x14ac:dyDescent="0.25">
      <c r="A1" s="98" t="s">
        <v>137</v>
      </c>
      <c r="B1" s="98"/>
      <c r="C1" s="98"/>
      <c r="D1" s="98"/>
      <c r="E1" s="98"/>
      <c r="F1" s="98"/>
      <c r="G1" s="98"/>
      <c r="H1" s="98"/>
      <c r="I1" s="98"/>
    </row>
    <row r="2" spans="1:9" ht="13.5" thickBot="1" x14ac:dyDescent="0.25">
      <c r="A2" s="35"/>
      <c r="B2" s="35"/>
      <c r="C2" s="35"/>
      <c r="D2" s="35"/>
      <c r="E2" s="35"/>
      <c r="F2" s="35"/>
      <c r="G2" s="35"/>
      <c r="H2" s="35"/>
      <c r="I2" s="35"/>
    </row>
    <row r="3" spans="1:9" x14ac:dyDescent="0.25">
      <c r="A3" s="101" t="s">
        <v>127</v>
      </c>
      <c r="B3" s="94" t="s">
        <v>138</v>
      </c>
      <c r="C3" s="94" t="s">
        <v>290</v>
      </c>
      <c r="D3" s="94" t="s">
        <v>139</v>
      </c>
      <c r="E3" s="96" t="s">
        <v>293</v>
      </c>
      <c r="F3" s="43" t="s">
        <v>294</v>
      </c>
      <c r="G3" s="43" t="s">
        <v>294</v>
      </c>
      <c r="H3" s="94" t="s">
        <v>140</v>
      </c>
      <c r="I3" s="99" t="s">
        <v>141</v>
      </c>
    </row>
    <row r="4" spans="1:9" ht="32.450000000000003" customHeight="1" x14ac:dyDescent="0.25">
      <c r="A4" s="102"/>
      <c r="B4" s="95"/>
      <c r="C4" s="95"/>
      <c r="D4" s="95"/>
      <c r="E4" s="97"/>
      <c r="F4" s="38">
        <v>2013</v>
      </c>
      <c r="G4" s="38">
        <v>2014</v>
      </c>
      <c r="H4" s="95"/>
      <c r="I4" s="100"/>
    </row>
    <row r="5" spans="1:9" ht="51" x14ac:dyDescent="0.2">
      <c r="A5" s="88" t="s">
        <v>353</v>
      </c>
      <c r="B5" s="39" t="s">
        <v>108</v>
      </c>
      <c r="C5" s="39" t="s">
        <v>108</v>
      </c>
      <c r="D5" s="39" t="s">
        <v>142</v>
      </c>
      <c r="E5" s="39" t="s">
        <v>343</v>
      </c>
      <c r="F5" s="40">
        <v>13265.194000000001</v>
      </c>
      <c r="G5" s="40">
        <v>12873.708000000001</v>
      </c>
      <c r="H5" s="41">
        <f>AVERAGE(F5:G5)</f>
        <v>13069.451000000001</v>
      </c>
      <c r="I5" s="44" t="s">
        <v>123</v>
      </c>
    </row>
    <row r="6" spans="1:9" ht="51" x14ac:dyDescent="0.25">
      <c r="A6" s="47" t="s">
        <v>124</v>
      </c>
      <c r="B6" s="39" t="s">
        <v>108</v>
      </c>
      <c r="C6" s="89" t="s">
        <v>108</v>
      </c>
      <c r="D6" s="39" t="s">
        <v>142</v>
      </c>
      <c r="E6" s="39" t="s">
        <v>343</v>
      </c>
      <c r="F6" s="42">
        <v>37944.639999999999</v>
      </c>
      <c r="G6" s="42">
        <v>35888.199999999997</v>
      </c>
      <c r="H6" s="41">
        <f t="shared" ref="H6:H7" si="0">AVERAGE(F6:G6)</f>
        <v>36916.42</v>
      </c>
      <c r="I6" s="44" t="s">
        <v>123</v>
      </c>
    </row>
    <row r="7" spans="1:9" ht="51" x14ac:dyDescent="0.25">
      <c r="A7" s="47" t="s">
        <v>149</v>
      </c>
      <c r="B7" s="39" t="s">
        <v>108</v>
      </c>
      <c r="C7" s="39" t="s">
        <v>108</v>
      </c>
      <c r="D7" s="39" t="s">
        <v>142</v>
      </c>
      <c r="E7" s="39" t="s">
        <v>343</v>
      </c>
      <c r="F7" s="42">
        <v>14570.28</v>
      </c>
      <c r="G7" s="42">
        <v>16257.33</v>
      </c>
      <c r="H7" s="41">
        <f t="shared" si="0"/>
        <v>15413.805</v>
      </c>
      <c r="I7" s="44" t="s">
        <v>123</v>
      </c>
    </row>
    <row r="8" spans="1:9" s="49" customFormat="1" ht="51" x14ac:dyDescent="0.2">
      <c r="A8" s="51" t="s">
        <v>10</v>
      </c>
      <c r="B8" s="39" t="s">
        <v>125</v>
      </c>
      <c r="C8" s="39" t="s">
        <v>130</v>
      </c>
      <c r="D8" s="39" t="s">
        <v>339</v>
      </c>
      <c r="E8" s="39" t="s">
        <v>343</v>
      </c>
      <c r="F8" s="42">
        <v>374.23678448545508</v>
      </c>
      <c r="G8" s="42">
        <v>353.82407694694382</v>
      </c>
      <c r="H8" s="41">
        <f>AVERAGE(F8:G8)</f>
        <v>364.03043071619948</v>
      </c>
      <c r="I8" s="52" t="s">
        <v>128</v>
      </c>
    </row>
    <row r="9" spans="1:9" s="49" customFormat="1" ht="51" x14ac:dyDescent="0.2">
      <c r="A9" s="51" t="s">
        <v>126</v>
      </c>
      <c r="B9" s="39" t="s">
        <v>125</v>
      </c>
      <c r="C9" s="39" t="s">
        <v>131</v>
      </c>
      <c r="D9" s="39" t="s">
        <v>339</v>
      </c>
      <c r="E9" s="39" t="s">
        <v>343</v>
      </c>
      <c r="F9" s="42">
        <v>4689.7091022833902</v>
      </c>
      <c r="G9" s="42">
        <v>3557.5550729134347</v>
      </c>
      <c r="H9" s="41">
        <f t="shared" ref="H9:H13" si="1">AVERAGE(F9:G9)</f>
        <v>4123.6320875984129</v>
      </c>
      <c r="I9" s="53" t="s">
        <v>134</v>
      </c>
    </row>
    <row r="10" spans="1:9" s="49" customFormat="1" ht="51" x14ac:dyDescent="0.2">
      <c r="A10" s="51" t="s">
        <v>4</v>
      </c>
      <c r="B10" s="39" t="s">
        <v>125</v>
      </c>
      <c r="C10" s="39" t="s">
        <v>129</v>
      </c>
      <c r="D10" s="39" t="s">
        <v>339</v>
      </c>
      <c r="E10" s="39" t="s">
        <v>343</v>
      </c>
      <c r="F10" s="42">
        <v>288.08257741632781</v>
      </c>
      <c r="G10" s="42">
        <v>186.16196090598822</v>
      </c>
      <c r="H10" s="41">
        <f t="shared" si="1"/>
        <v>237.12226916115802</v>
      </c>
      <c r="I10" s="55" t="s">
        <v>135</v>
      </c>
    </row>
    <row r="11" spans="1:9" s="49" customFormat="1" ht="38.25" x14ac:dyDescent="0.2">
      <c r="A11" s="51" t="s">
        <v>5</v>
      </c>
      <c r="B11" s="39" t="s">
        <v>125</v>
      </c>
      <c r="C11" s="89" t="s">
        <v>132</v>
      </c>
      <c r="D11" s="39" t="s">
        <v>339</v>
      </c>
      <c r="E11" s="39" t="s">
        <v>343</v>
      </c>
      <c r="F11" s="42">
        <v>232.56177666562402</v>
      </c>
      <c r="G11" s="42">
        <v>96.183679801427232</v>
      </c>
      <c r="H11" s="41">
        <f t="shared" si="1"/>
        <v>164.37272823352563</v>
      </c>
      <c r="I11" s="54" t="s">
        <v>105</v>
      </c>
    </row>
    <row r="12" spans="1:9" s="49" customFormat="1" ht="25.5" x14ac:dyDescent="0.2">
      <c r="A12" s="51" t="s">
        <v>6</v>
      </c>
      <c r="B12" s="39" t="s">
        <v>125</v>
      </c>
      <c r="C12" s="39" t="s">
        <v>129</v>
      </c>
      <c r="D12" s="39" t="s">
        <v>339</v>
      </c>
      <c r="E12" s="39" t="s">
        <v>343</v>
      </c>
      <c r="F12" s="42">
        <v>139.97497654050673</v>
      </c>
      <c r="G12" s="42">
        <v>95.252869996897303</v>
      </c>
      <c r="H12" s="41">
        <f t="shared" si="1"/>
        <v>117.61392326870202</v>
      </c>
      <c r="I12" s="54" t="s">
        <v>106</v>
      </c>
    </row>
    <row r="13" spans="1:9" ht="63.75" x14ac:dyDescent="0.25">
      <c r="A13" s="79" t="s">
        <v>357</v>
      </c>
      <c r="B13" s="39" t="s">
        <v>125</v>
      </c>
      <c r="C13" s="39" t="s">
        <v>133</v>
      </c>
      <c r="D13" s="39" t="s">
        <v>339</v>
      </c>
      <c r="E13" s="39" t="s">
        <v>343</v>
      </c>
      <c r="F13" s="42">
        <v>1345.0109477635281</v>
      </c>
      <c r="G13" s="42">
        <v>1085.9447719515979</v>
      </c>
      <c r="H13" s="41">
        <f t="shared" si="1"/>
        <v>1215.4778598575631</v>
      </c>
      <c r="I13" s="54" t="s">
        <v>107</v>
      </c>
    </row>
    <row r="14" spans="1:9" ht="38.25" x14ac:dyDescent="0.25">
      <c r="A14" s="77" t="s">
        <v>354</v>
      </c>
      <c r="B14" s="78" t="s">
        <v>125</v>
      </c>
      <c r="C14" s="78" t="s">
        <v>355</v>
      </c>
      <c r="D14" s="78" t="s">
        <v>356</v>
      </c>
      <c r="E14" s="78" t="s">
        <v>358</v>
      </c>
      <c r="F14" s="74">
        <v>2811.9127092374461</v>
      </c>
      <c r="G14" s="74">
        <v>2206.2885831164003</v>
      </c>
      <c r="H14" s="75">
        <f>AVERAGE(F14:G14)</f>
        <v>2509.100646176923</v>
      </c>
      <c r="I14" s="80" t="s">
        <v>360</v>
      </c>
    </row>
    <row r="15" spans="1:9" ht="38.25" x14ac:dyDescent="0.25">
      <c r="A15" s="79" t="s">
        <v>357</v>
      </c>
      <c r="B15" s="78" t="s">
        <v>125</v>
      </c>
      <c r="C15" s="78" t="s">
        <v>355</v>
      </c>
      <c r="D15" s="78" t="s">
        <v>359</v>
      </c>
      <c r="E15" s="78" t="s">
        <v>358</v>
      </c>
      <c r="F15" s="74">
        <v>1736.0025023459493</v>
      </c>
      <c r="G15" s="74">
        <v>3025.1318647223084</v>
      </c>
      <c r="H15" s="75">
        <f>AVERAGE(F15:G15)</f>
        <v>2380.5671835341291</v>
      </c>
      <c r="I15" s="76"/>
    </row>
    <row r="16" spans="1:9" ht="13.5" thickBot="1" x14ac:dyDescent="0.25">
      <c r="A16" s="48" t="s">
        <v>155</v>
      </c>
      <c r="B16" s="45"/>
      <c r="C16" s="45"/>
      <c r="D16" s="45"/>
      <c r="E16" s="45"/>
      <c r="F16" s="45"/>
      <c r="G16" s="45"/>
      <c r="H16" s="93">
        <f>SUM(H5:H15)</f>
        <v>76511.593128546621</v>
      </c>
      <c r="I16" s="50"/>
    </row>
    <row r="17" spans="1:1" ht="89.25" x14ac:dyDescent="0.25">
      <c r="A17" s="46" t="s">
        <v>363</v>
      </c>
    </row>
  </sheetData>
  <customSheetViews>
    <customSheetView guid="{880C9E5C-992F-4D39-96E8-88EC7E558B50}">
      <selection activeCell="F26" sqref="F26"/>
      <pageMargins left="0.7" right="0.7" top="0.75" bottom="0.75" header="0.3" footer="0.3"/>
    </customSheetView>
  </customSheetViews>
  <mergeCells count="8">
    <mergeCell ref="H3:H4"/>
    <mergeCell ref="E3:E4"/>
    <mergeCell ref="A1:I1"/>
    <mergeCell ref="I3:I4"/>
    <mergeCell ref="A3:A4"/>
    <mergeCell ref="B3:B4"/>
    <mergeCell ref="C3:C4"/>
    <mergeCell ref="D3:D4"/>
  </mergeCells>
  <phoneticPr fontId="7" type="noConversion"/>
  <hyperlinks>
    <hyperlink ref="I8" r:id="rId1"/>
    <hyperlink ref="I10" r:id="rId2"/>
    <hyperlink ref="I11" r:id="rId3"/>
    <hyperlink ref="I12" r:id="rId4"/>
    <hyperlink ref="I13" r:id="rId5"/>
  </hyperlinks>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sqref="A1:H1"/>
    </sheetView>
  </sheetViews>
  <sheetFormatPr defaultColWidth="11" defaultRowHeight="12.75" x14ac:dyDescent="0.25"/>
  <cols>
    <col min="1" max="1" width="25.375" style="17" customWidth="1"/>
    <col min="2" max="2" width="10.375" style="17" customWidth="1"/>
    <col min="3" max="3" width="10.125" style="17" customWidth="1"/>
    <col min="4" max="4" width="15.375" style="17" customWidth="1"/>
    <col min="5" max="5" width="13.375" style="17" customWidth="1"/>
    <col min="6" max="6" width="16.875" style="17" customWidth="1"/>
    <col min="7" max="7" width="11" style="17"/>
    <col min="8" max="8" width="10.125" style="17" customWidth="1"/>
    <col min="9" max="16384" width="11" style="17"/>
  </cols>
  <sheetData>
    <row r="1" spans="1:9" x14ac:dyDescent="0.25">
      <c r="A1" s="107" t="s">
        <v>120</v>
      </c>
      <c r="B1" s="107"/>
      <c r="C1" s="107"/>
      <c r="D1" s="107"/>
      <c r="E1" s="107"/>
      <c r="F1" s="107"/>
      <c r="G1" s="107"/>
      <c r="H1" s="107"/>
    </row>
    <row r="2" spans="1:9" ht="13.5" thickBot="1" x14ac:dyDescent="0.3"/>
    <row r="3" spans="1:9" ht="54.95" customHeight="1" thickBot="1" x14ac:dyDescent="0.25">
      <c r="A3" s="58" t="s">
        <v>300</v>
      </c>
      <c r="B3" s="27" t="s">
        <v>151</v>
      </c>
      <c r="C3" s="28" t="s">
        <v>152</v>
      </c>
      <c r="D3" s="28" t="s">
        <v>153</v>
      </c>
      <c r="E3" s="28" t="s">
        <v>109</v>
      </c>
      <c r="F3" s="58" t="s">
        <v>301</v>
      </c>
      <c r="G3" s="58" t="s">
        <v>302</v>
      </c>
      <c r="H3" s="18"/>
    </row>
    <row r="4" spans="1:9" x14ac:dyDescent="0.2">
      <c r="A4" s="103" t="s">
        <v>303</v>
      </c>
      <c r="B4" s="104"/>
      <c r="C4" s="104"/>
      <c r="D4" s="104"/>
      <c r="E4" s="104"/>
      <c r="F4" s="104"/>
      <c r="G4" s="105"/>
      <c r="H4" s="19"/>
    </row>
    <row r="5" spans="1:9" x14ac:dyDescent="0.2">
      <c r="A5" s="60" t="s">
        <v>304</v>
      </c>
      <c r="B5" s="62"/>
      <c r="C5" s="62"/>
      <c r="D5" s="62">
        <v>91.333332999999996</v>
      </c>
      <c r="E5" s="62"/>
      <c r="F5" s="62">
        <f>SUM(B5:E5)</f>
        <v>91.333332999999996</v>
      </c>
      <c r="G5" s="62">
        <f>F5/2</f>
        <v>45.666666499999998</v>
      </c>
      <c r="H5" s="20"/>
    </row>
    <row r="6" spans="1:9" x14ac:dyDescent="0.2">
      <c r="A6" s="60" t="s">
        <v>305</v>
      </c>
      <c r="B6" s="62"/>
      <c r="C6" s="62"/>
      <c r="D6" s="62">
        <v>91.333332999999996</v>
      </c>
      <c r="E6" s="62"/>
      <c r="F6" s="62">
        <f>SUM(B6:E6)</f>
        <v>91.333332999999996</v>
      </c>
      <c r="G6" s="62">
        <f t="shared" ref="G6" si="0">F6/2</f>
        <v>45.666666499999998</v>
      </c>
      <c r="H6" s="20"/>
    </row>
    <row r="7" spans="1:9" ht="23.1" customHeight="1" x14ac:dyDescent="0.2">
      <c r="A7" s="59" t="s">
        <v>306</v>
      </c>
      <c r="B7" s="22">
        <f t="shared" ref="B7:G7" si="1">SUM(B5:B6)</f>
        <v>0</v>
      </c>
      <c r="C7" s="22">
        <f t="shared" si="1"/>
        <v>0</v>
      </c>
      <c r="D7" s="22">
        <f t="shared" si="1"/>
        <v>182.66666599999999</v>
      </c>
      <c r="E7" s="22">
        <f t="shared" si="1"/>
        <v>0</v>
      </c>
      <c r="F7" s="22">
        <f t="shared" si="1"/>
        <v>182.66666599999999</v>
      </c>
      <c r="G7" s="22">
        <f t="shared" si="1"/>
        <v>91.333332999999996</v>
      </c>
      <c r="H7" s="18"/>
    </row>
    <row r="8" spans="1:9" x14ac:dyDescent="0.2">
      <c r="A8" s="106" t="s">
        <v>307</v>
      </c>
      <c r="B8" s="106"/>
      <c r="C8" s="106"/>
      <c r="D8" s="106"/>
      <c r="E8" s="106"/>
      <c r="F8" s="106"/>
      <c r="G8" s="106"/>
      <c r="H8" s="19"/>
    </row>
    <row r="9" spans="1:9" x14ac:dyDescent="0.2">
      <c r="A9" s="61" t="s">
        <v>308</v>
      </c>
      <c r="B9" s="65">
        <v>2000</v>
      </c>
      <c r="C9" s="66">
        <v>1270</v>
      </c>
      <c r="D9" s="65">
        <v>12022</v>
      </c>
      <c r="E9" s="65">
        <v>7670</v>
      </c>
      <c r="F9" s="65">
        <f>SUM(B9:E9)</f>
        <v>22962</v>
      </c>
      <c r="G9" s="65">
        <f>F9/2</f>
        <v>11481</v>
      </c>
      <c r="H9" s="72"/>
      <c r="I9" s="81"/>
    </row>
    <row r="10" spans="1:9" x14ac:dyDescent="0.2">
      <c r="A10" s="61" t="s">
        <v>309</v>
      </c>
      <c r="B10" s="65">
        <v>304</v>
      </c>
      <c r="C10" s="65">
        <v>3309</v>
      </c>
      <c r="D10" s="65">
        <v>1325</v>
      </c>
      <c r="E10" s="65">
        <v>1963</v>
      </c>
      <c r="F10" s="65">
        <f t="shared" ref="F10:F14" si="2">SUM(B10:E10)</f>
        <v>6901</v>
      </c>
      <c r="G10" s="65">
        <f t="shared" ref="G10:G14" si="3">F10/2</f>
        <v>3450.5</v>
      </c>
      <c r="H10" s="18"/>
      <c r="I10" s="73"/>
    </row>
    <row r="11" spans="1:9" x14ac:dyDescent="0.2">
      <c r="A11" s="61" t="s">
        <v>310</v>
      </c>
      <c r="B11" s="65">
        <v>50</v>
      </c>
      <c r="C11" s="65">
        <v>639</v>
      </c>
      <c r="D11" s="65">
        <v>202</v>
      </c>
      <c r="E11" s="65">
        <v>341</v>
      </c>
      <c r="F11" s="65">
        <f t="shared" si="2"/>
        <v>1232</v>
      </c>
      <c r="G11" s="65">
        <f t="shared" si="3"/>
        <v>616</v>
      </c>
      <c r="H11" s="18"/>
      <c r="I11" s="73"/>
    </row>
    <row r="12" spans="1:9" x14ac:dyDescent="0.2">
      <c r="A12" s="61" t="s">
        <v>311</v>
      </c>
      <c r="B12" s="65"/>
      <c r="C12" s="65">
        <v>234</v>
      </c>
      <c r="D12" s="65">
        <v>304</v>
      </c>
      <c r="E12" s="65">
        <f>453-28.8</f>
        <v>424.2</v>
      </c>
      <c r="F12" s="65">
        <f t="shared" si="2"/>
        <v>962.2</v>
      </c>
      <c r="G12" s="65">
        <f t="shared" si="3"/>
        <v>481.1</v>
      </c>
      <c r="H12" s="18"/>
      <c r="I12" s="73"/>
    </row>
    <row r="13" spans="1:9" x14ac:dyDescent="0.2">
      <c r="A13" s="61" t="s">
        <v>312</v>
      </c>
      <c r="B13" s="65"/>
      <c r="C13" s="65">
        <v>234</v>
      </c>
      <c r="D13" s="71">
        <v>180</v>
      </c>
      <c r="E13" s="65"/>
      <c r="F13" s="65">
        <f t="shared" si="2"/>
        <v>414</v>
      </c>
      <c r="G13" s="65">
        <f t="shared" si="3"/>
        <v>207</v>
      </c>
      <c r="H13" s="18"/>
      <c r="I13" s="73"/>
    </row>
    <row r="14" spans="1:9" x14ac:dyDescent="0.2">
      <c r="A14" s="61" t="s">
        <v>313</v>
      </c>
      <c r="B14" s="67"/>
      <c r="C14" s="67">
        <v>234</v>
      </c>
      <c r="D14" s="67"/>
      <c r="E14" s="67">
        <f>PF_International_Full!H37/1000000</f>
        <v>53.475499999999997</v>
      </c>
      <c r="F14" s="65">
        <f t="shared" si="2"/>
        <v>287.47550000000001</v>
      </c>
      <c r="G14" s="65">
        <f t="shared" si="3"/>
        <v>143.73775000000001</v>
      </c>
      <c r="H14" s="20"/>
      <c r="I14" s="73"/>
    </row>
    <row r="15" spans="1:9" x14ac:dyDescent="0.2">
      <c r="A15" s="61" t="s">
        <v>110</v>
      </c>
      <c r="B15" s="68">
        <f>0.1*2</f>
        <v>0.2</v>
      </c>
      <c r="C15" s="68">
        <f>35.5*2</f>
        <v>71</v>
      </c>
      <c r="D15" s="68">
        <f>23*2</f>
        <v>46</v>
      </c>
      <c r="E15" s="68">
        <f>93*2</f>
        <v>186</v>
      </c>
      <c r="F15" s="69">
        <f>G15*2</f>
        <v>304</v>
      </c>
      <c r="G15" s="70">
        <v>152</v>
      </c>
      <c r="H15" s="18"/>
    </row>
    <row r="16" spans="1:9" ht="29.1" customHeight="1" x14ac:dyDescent="0.2">
      <c r="A16" s="59" t="s">
        <v>314</v>
      </c>
      <c r="B16" s="22">
        <f>SUM(B9:B15)</f>
        <v>2354.1999999999998</v>
      </c>
      <c r="C16" s="22">
        <f t="shared" ref="C16:D16" si="4">SUM(C9:C15)</f>
        <v>5991</v>
      </c>
      <c r="D16" s="22">
        <f t="shared" si="4"/>
        <v>14079</v>
      </c>
      <c r="E16" s="22">
        <f>SUM(E9:E15)</f>
        <v>10637.675500000001</v>
      </c>
      <c r="F16" s="22">
        <f>SUM(F9:F15)</f>
        <v>33062.675499999998</v>
      </c>
      <c r="G16" s="82">
        <f>SUM(G9:G15)</f>
        <v>16531.337749999999</v>
      </c>
      <c r="H16" s="18"/>
    </row>
    <row r="17" spans="1:8" x14ac:dyDescent="0.2">
      <c r="A17" s="23"/>
      <c r="B17" s="24"/>
      <c r="C17" s="24"/>
      <c r="D17" s="24"/>
      <c r="E17" s="24"/>
      <c r="F17" s="24"/>
      <c r="G17" s="83"/>
      <c r="H17" s="18"/>
    </row>
    <row r="18" spans="1:8" x14ac:dyDescent="0.2">
      <c r="A18" s="21" t="s">
        <v>315</v>
      </c>
      <c r="B18" s="22">
        <f>B16+B7</f>
        <v>2354.1999999999998</v>
      </c>
      <c r="C18" s="22">
        <f t="shared" ref="C18:F18" si="5">C16+C7</f>
        <v>5991</v>
      </c>
      <c r="D18" s="22">
        <f t="shared" si="5"/>
        <v>14261.666665999999</v>
      </c>
      <c r="E18" s="22">
        <f t="shared" si="5"/>
        <v>10637.675500000001</v>
      </c>
      <c r="F18" s="22">
        <f t="shared" si="5"/>
        <v>33245.342165999995</v>
      </c>
      <c r="G18" s="82">
        <v>16622</v>
      </c>
      <c r="H18" s="18"/>
    </row>
    <row r="23" spans="1:8" x14ac:dyDescent="0.25">
      <c r="G23" s="25"/>
    </row>
    <row r="26" spans="1:8" x14ac:dyDescent="0.2">
      <c r="A26" s="26"/>
    </row>
  </sheetData>
  <customSheetViews>
    <customSheetView guid="{880C9E5C-992F-4D39-96E8-88EC7E558B50}">
      <selection activeCell="F22" sqref="F22"/>
      <pageMargins left="0.75" right="0.75" top="1" bottom="1" header="0.5" footer="0.5"/>
      <pageSetup orientation="portrait" horizontalDpi="4294967292" verticalDpi="4294967292"/>
    </customSheetView>
  </customSheetViews>
  <mergeCells count="3">
    <mergeCell ref="A4:G4"/>
    <mergeCell ref="A8:G8"/>
    <mergeCell ref="A1:H1"/>
  </mergeCells>
  <phoneticPr fontId="7" type="noConversion"/>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topLeftCell="A5" workbookViewId="0">
      <selection activeCell="H7" sqref="H7"/>
    </sheetView>
  </sheetViews>
  <sheetFormatPr defaultColWidth="34" defaultRowHeight="12.75" x14ac:dyDescent="0.25"/>
  <cols>
    <col min="1" max="1" width="19" style="29" customWidth="1"/>
    <col min="2" max="2" width="16.125" style="29" customWidth="1"/>
    <col min="3" max="3" width="11.875" style="29" customWidth="1"/>
    <col min="4" max="4" width="61.625" style="29" customWidth="1"/>
    <col min="5" max="5" width="18" style="29" customWidth="1"/>
    <col min="6" max="6" width="18.125" style="29" customWidth="1"/>
    <col min="7" max="7" width="16.625" style="29" bestFit="1" customWidth="1"/>
    <col min="8" max="8" width="12.625" style="29" customWidth="1"/>
    <col min="9" max="9" width="13" style="29" customWidth="1"/>
    <col min="10" max="10" width="6" style="29" bestFit="1" customWidth="1"/>
    <col min="11" max="11" width="128.375" style="29" bestFit="1" customWidth="1"/>
    <col min="12" max="16384" width="34" style="29"/>
  </cols>
  <sheetData>
    <row r="1" spans="1:11" x14ac:dyDescent="0.25">
      <c r="A1" s="36" t="s">
        <v>121</v>
      </c>
    </row>
    <row r="3" spans="1:11" ht="38.25" x14ac:dyDescent="0.25">
      <c r="A3" s="30" t="s">
        <v>316</v>
      </c>
      <c r="B3" s="30" t="s">
        <v>317</v>
      </c>
      <c r="C3" s="30" t="s">
        <v>289</v>
      </c>
      <c r="D3" s="30" t="s">
        <v>290</v>
      </c>
      <c r="E3" s="30" t="s">
        <v>291</v>
      </c>
      <c r="F3" s="30" t="s">
        <v>292</v>
      </c>
      <c r="G3" s="30" t="s">
        <v>293</v>
      </c>
      <c r="H3" s="30" t="s">
        <v>294</v>
      </c>
      <c r="I3" s="30" t="s">
        <v>295</v>
      </c>
      <c r="J3" s="30" t="s">
        <v>296</v>
      </c>
      <c r="K3" s="30" t="s">
        <v>325</v>
      </c>
    </row>
    <row r="4" spans="1:11" ht="165.75" x14ac:dyDescent="0.25">
      <c r="A4" s="29" t="s">
        <v>297</v>
      </c>
      <c r="B4" s="29" t="s">
        <v>298</v>
      </c>
      <c r="C4" s="29" t="s">
        <v>299</v>
      </c>
      <c r="D4" s="29" t="s">
        <v>283</v>
      </c>
      <c r="E4" s="29" t="s">
        <v>284</v>
      </c>
      <c r="F4" s="29" t="s">
        <v>285</v>
      </c>
      <c r="G4" s="29" t="s">
        <v>286</v>
      </c>
      <c r="I4" s="31">
        <v>393500000</v>
      </c>
      <c r="J4" s="29">
        <v>2014</v>
      </c>
      <c r="K4" s="29" t="s">
        <v>287</v>
      </c>
    </row>
    <row r="5" spans="1:11" ht="165.75" x14ac:dyDescent="0.25">
      <c r="A5" s="29" t="s">
        <v>297</v>
      </c>
      <c r="B5" s="29" t="s">
        <v>288</v>
      </c>
      <c r="C5" s="29" t="s">
        <v>299</v>
      </c>
      <c r="D5" s="29" t="s">
        <v>274</v>
      </c>
      <c r="E5" s="29" t="s">
        <v>284</v>
      </c>
      <c r="F5" s="29" t="s">
        <v>275</v>
      </c>
      <c r="G5" s="29" t="s">
        <v>276</v>
      </c>
      <c r="H5" s="31">
        <v>91333333</v>
      </c>
      <c r="J5" s="29">
        <v>2014</v>
      </c>
      <c r="K5" s="29" t="s">
        <v>277</v>
      </c>
    </row>
    <row r="6" spans="1:11" ht="165.75" x14ac:dyDescent="0.25">
      <c r="A6" s="29" t="s">
        <v>278</v>
      </c>
      <c r="B6" s="29" t="s">
        <v>288</v>
      </c>
      <c r="C6" s="29" t="s">
        <v>299</v>
      </c>
      <c r="D6" s="29" t="s">
        <v>274</v>
      </c>
      <c r="E6" s="29" t="s">
        <v>284</v>
      </c>
      <c r="F6" s="29" t="s">
        <v>275</v>
      </c>
      <c r="G6" s="29" t="s">
        <v>276</v>
      </c>
      <c r="H6" s="31">
        <v>91333333</v>
      </c>
      <c r="J6" s="29">
        <v>2014</v>
      </c>
      <c r="K6" s="29" t="s">
        <v>279</v>
      </c>
    </row>
    <row r="7" spans="1:11" x14ac:dyDescent="0.25">
      <c r="H7" s="31"/>
    </row>
  </sheetData>
  <customSheetViews>
    <customSheetView guid="{880C9E5C-992F-4D39-96E8-88EC7E558B50}" topLeftCell="A5">
      <selection activeCell="H7" sqref="H7"/>
      <pageMargins left="0.75" right="0.75" top="1" bottom="1" header="0.5" footer="0.5"/>
    </customSheetView>
  </customSheetViews>
  <phoneticPr fontId="7" type="noConversion"/>
  <pageMargins left="0.75" right="0.75" top="1" bottom="1" header="0.5" footer="0.5"/>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topLeftCell="A54" workbookViewId="0">
      <selection activeCell="H76" sqref="H76"/>
    </sheetView>
  </sheetViews>
  <sheetFormatPr defaultColWidth="8.875" defaultRowHeight="12.75" x14ac:dyDescent="0.25"/>
  <cols>
    <col min="1" max="1" width="25.625" style="17" customWidth="1"/>
    <col min="2" max="2" width="16.125" style="17" customWidth="1"/>
    <col min="3" max="3" width="18.375" style="17" customWidth="1"/>
    <col min="4" max="4" width="20.375" style="17" customWidth="1"/>
    <col min="5" max="5" width="18.875" style="17" customWidth="1"/>
    <col min="6" max="6" width="16.875" style="17" customWidth="1"/>
    <col min="7" max="7" width="12.625" style="17" customWidth="1"/>
    <col min="8" max="9" width="14.5" style="17" bestFit="1" customWidth="1"/>
    <col min="10" max="10" width="8.875" style="17"/>
    <col min="11" max="11" width="45.125" style="17" customWidth="1"/>
    <col min="12" max="12" width="33.5" style="17" customWidth="1"/>
    <col min="13" max="16384" width="8.875" style="17"/>
  </cols>
  <sheetData>
    <row r="1" spans="1:12" x14ac:dyDescent="0.2">
      <c r="A1" s="37" t="s">
        <v>122</v>
      </c>
    </row>
    <row r="3" spans="1:12" ht="15" x14ac:dyDescent="0.25">
      <c r="A3" s="63" t="s">
        <v>316</v>
      </c>
      <c r="B3" s="63" t="s">
        <v>317</v>
      </c>
      <c r="C3" s="63" t="s">
        <v>289</v>
      </c>
      <c r="D3" s="63" t="s">
        <v>290</v>
      </c>
      <c r="E3" s="63" t="s">
        <v>291</v>
      </c>
      <c r="F3" s="63" t="s">
        <v>292</v>
      </c>
      <c r="G3" s="63" t="s">
        <v>293</v>
      </c>
      <c r="H3" s="63" t="s">
        <v>294</v>
      </c>
      <c r="I3" s="63" t="s">
        <v>111</v>
      </c>
      <c r="J3" s="63" t="s">
        <v>112</v>
      </c>
      <c r="K3" s="63" t="s">
        <v>325</v>
      </c>
      <c r="L3" s="63" t="s">
        <v>280</v>
      </c>
    </row>
    <row r="4" spans="1:12" ht="15.75" x14ac:dyDescent="0.25">
      <c r="A4" t="s">
        <v>113</v>
      </c>
      <c r="B4" t="s">
        <v>281</v>
      </c>
      <c r="C4" t="s">
        <v>282</v>
      </c>
      <c r="D4" t="s">
        <v>17</v>
      </c>
      <c r="E4" t="s">
        <v>267</v>
      </c>
      <c r="F4" t="s">
        <v>285</v>
      </c>
      <c r="G4" t="s">
        <v>286</v>
      </c>
      <c r="H4" s="64">
        <v>171000000</v>
      </c>
      <c r="I4" s="64"/>
      <c r="J4">
        <v>2013</v>
      </c>
      <c r="K4" t="s">
        <v>268</v>
      </c>
      <c r="L4"/>
    </row>
    <row r="5" spans="1:12" ht="15.75" x14ac:dyDescent="0.25">
      <c r="A5" t="s">
        <v>113</v>
      </c>
      <c r="B5" t="s">
        <v>269</v>
      </c>
      <c r="C5" t="s">
        <v>282</v>
      </c>
      <c r="D5" t="s">
        <v>254</v>
      </c>
      <c r="E5" t="s">
        <v>267</v>
      </c>
      <c r="F5" t="s">
        <v>285</v>
      </c>
      <c r="G5" t="s">
        <v>286</v>
      </c>
      <c r="H5" s="64">
        <v>59940000</v>
      </c>
      <c r="I5" s="64"/>
      <c r="J5">
        <v>2013</v>
      </c>
      <c r="K5" t="s">
        <v>255</v>
      </c>
      <c r="L5"/>
    </row>
    <row r="6" spans="1:12" ht="15.75" x14ac:dyDescent="0.25">
      <c r="A6" t="s">
        <v>113</v>
      </c>
      <c r="B6" t="s">
        <v>114</v>
      </c>
      <c r="C6" t="s">
        <v>115</v>
      </c>
      <c r="D6" t="s">
        <v>116</v>
      </c>
      <c r="E6" t="s">
        <v>267</v>
      </c>
      <c r="F6" t="s">
        <v>285</v>
      </c>
      <c r="G6" t="s">
        <v>117</v>
      </c>
      <c r="H6" s="64">
        <v>55000000</v>
      </c>
      <c r="I6" s="64"/>
      <c r="J6">
        <v>2014</v>
      </c>
      <c r="K6" t="s">
        <v>118</v>
      </c>
      <c r="L6"/>
    </row>
    <row r="7" spans="1:12" ht="15.75" x14ac:dyDescent="0.25">
      <c r="A7" t="s">
        <v>113</v>
      </c>
      <c r="B7" t="s">
        <v>114</v>
      </c>
      <c r="C7" t="s">
        <v>115</v>
      </c>
      <c r="D7" t="s">
        <v>116</v>
      </c>
      <c r="E7" t="s">
        <v>284</v>
      </c>
      <c r="F7" t="s">
        <v>275</v>
      </c>
      <c r="G7" t="s">
        <v>256</v>
      </c>
      <c r="H7" s="64">
        <v>55500000</v>
      </c>
      <c r="I7" s="64"/>
      <c r="J7">
        <v>2014</v>
      </c>
      <c r="K7" t="s">
        <v>118</v>
      </c>
      <c r="L7"/>
    </row>
    <row r="8" spans="1:12" ht="15.75" x14ac:dyDescent="0.25">
      <c r="A8" t="s">
        <v>113</v>
      </c>
      <c r="B8" t="s">
        <v>257</v>
      </c>
      <c r="C8" t="s">
        <v>258</v>
      </c>
      <c r="D8" t="s">
        <v>259</v>
      </c>
      <c r="E8" t="s">
        <v>284</v>
      </c>
      <c r="F8" t="s">
        <v>275</v>
      </c>
      <c r="G8" t="s">
        <v>276</v>
      </c>
      <c r="H8" s="64">
        <v>150000000</v>
      </c>
      <c r="I8" s="64"/>
      <c r="J8">
        <v>2013</v>
      </c>
      <c r="K8" t="s">
        <v>260</v>
      </c>
      <c r="L8"/>
    </row>
    <row r="9" spans="1:12" ht="15.75" x14ac:dyDescent="0.25">
      <c r="A9" t="s">
        <v>113</v>
      </c>
      <c r="B9" t="s">
        <v>261</v>
      </c>
      <c r="C9" t="s">
        <v>262</v>
      </c>
      <c r="D9" t="s">
        <v>263</v>
      </c>
      <c r="E9" t="s">
        <v>284</v>
      </c>
      <c r="F9" t="s">
        <v>285</v>
      </c>
      <c r="G9" t="s">
        <v>264</v>
      </c>
      <c r="H9" s="64">
        <v>85000000</v>
      </c>
      <c r="I9" s="64"/>
      <c r="J9">
        <v>2013</v>
      </c>
      <c r="K9" t="s">
        <v>265</v>
      </c>
      <c r="L9"/>
    </row>
    <row r="10" spans="1:12" ht="15.75" x14ac:dyDescent="0.25">
      <c r="A10" t="s">
        <v>113</v>
      </c>
      <c r="B10" t="s">
        <v>119</v>
      </c>
      <c r="C10" t="s">
        <v>262</v>
      </c>
      <c r="D10" t="s">
        <v>12</v>
      </c>
      <c r="E10" t="s">
        <v>267</v>
      </c>
      <c r="F10" t="s">
        <v>285</v>
      </c>
      <c r="G10" t="s">
        <v>98</v>
      </c>
      <c r="H10" s="64">
        <f>82270000*0.65</f>
        <v>53475500</v>
      </c>
      <c r="I10" s="64">
        <f>82270000*0.35</f>
        <v>28794500</v>
      </c>
      <c r="J10">
        <v>2014</v>
      </c>
      <c r="K10" t="s">
        <v>99</v>
      </c>
      <c r="L10"/>
    </row>
    <row r="11" spans="1:12" ht="15.75" x14ac:dyDescent="0.25">
      <c r="A11" t="s">
        <v>113</v>
      </c>
      <c r="B11" t="s">
        <v>100</v>
      </c>
      <c r="C11" t="s">
        <v>266</v>
      </c>
      <c r="D11" t="s">
        <v>101</v>
      </c>
      <c r="E11" t="s">
        <v>267</v>
      </c>
      <c r="F11" t="s">
        <v>275</v>
      </c>
      <c r="G11" t="s">
        <v>276</v>
      </c>
      <c r="H11" s="64">
        <v>98260000</v>
      </c>
      <c r="I11" s="64"/>
      <c r="J11">
        <v>2014</v>
      </c>
      <c r="K11" t="s">
        <v>102</v>
      </c>
      <c r="L11"/>
    </row>
    <row r="12" spans="1:12" ht="15.75" x14ac:dyDescent="0.25">
      <c r="A12" t="s">
        <v>113</v>
      </c>
      <c r="B12" t="s">
        <v>103</v>
      </c>
      <c r="C12" t="s">
        <v>104</v>
      </c>
      <c r="D12" t="s">
        <v>91</v>
      </c>
      <c r="E12" t="s">
        <v>270</v>
      </c>
      <c r="F12" t="s">
        <v>285</v>
      </c>
      <c r="G12" t="s">
        <v>271</v>
      </c>
      <c r="H12" s="64">
        <v>234000000</v>
      </c>
      <c r="I12" s="64"/>
      <c r="J12">
        <v>2014</v>
      </c>
      <c r="K12" t="s">
        <v>92</v>
      </c>
      <c r="L12"/>
    </row>
    <row r="13" spans="1:12" ht="15.75" x14ac:dyDescent="0.25">
      <c r="A13" t="s">
        <v>93</v>
      </c>
      <c r="B13" t="s">
        <v>94</v>
      </c>
      <c r="C13" t="s">
        <v>104</v>
      </c>
      <c r="D13" t="s">
        <v>95</v>
      </c>
      <c r="E13" t="s">
        <v>270</v>
      </c>
      <c r="F13" t="s">
        <v>285</v>
      </c>
      <c r="G13" t="s">
        <v>271</v>
      </c>
      <c r="H13" s="64">
        <v>234000000</v>
      </c>
      <c r="I13" s="64"/>
      <c r="J13">
        <v>2014</v>
      </c>
      <c r="K13" t="s">
        <v>96</v>
      </c>
      <c r="L13"/>
    </row>
    <row r="14" spans="1:12" ht="15.75" x14ac:dyDescent="0.25">
      <c r="A14" t="s">
        <v>278</v>
      </c>
      <c r="B14" t="s">
        <v>272</v>
      </c>
      <c r="C14" t="s">
        <v>273</v>
      </c>
      <c r="D14" t="s">
        <v>246</v>
      </c>
      <c r="E14" t="s">
        <v>284</v>
      </c>
      <c r="F14" t="s">
        <v>275</v>
      </c>
      <c r="G14" t="s">
        <v>276</v>
      </c>
      <c r="H14" s="64">
        <v>1320000000</v>
      </c>
      <c r="I14" s="64"/>
      <c r="J14">
        <v>2013</v>
      </c>
      <c r="K14" t="s">
        <v>247</v>
      </c>
      <c r="L14"/>
    </row>
    <row r="15" spans="1:12" ht="15.75" x14ac:dyDescent="0.25">
      <c r="A15" t="s">
        <v>278</v>
      </c>
      <c r="B15" t="s">
        <v>97</v>
      </c>
      <c r="C15" t="s">
        <v>273</v>
      </c>
      <c r="D15" t="s">
        <v>84</v>
      </c>
      <c r="E15" t="s">
        <v>284</v>
      </c>
      <c r="F15" t="s">
        <v>275</v>
      </c>
      <c r="G15" t="s">
        <v>276</v>
      </c>
      <c r="H15" s="64">
        <v>1000000000</v>
      </c>
      <c r="I15" s="64"/>
      <c r="J15">
        <v>2014</v>
      </c>
      <c r="K15" t="s">
        <v>85</v>
      </c>
      <c r="L15" t="s">
        <v>86</v>
      </c>
    </row>
    <row r="16" spans="1:12" ht="15.75" x14ac:dyDescent="0.25">
      <c r="A16" t="s">
        <v>278</v>
      </c>
      <c r="B16" t="s">
        <v>97</v>
      </c>
      <c r="C16" t="s">
        <v>273</v>
      </c>
      <c r="D16" t="s">
        <v>84</v>
      </c>
      <c r="E16" t="s">
        <v>284</v>
      </c>
      <c r="F16" t="s">
        <v>285</v>
      </c>
      <c r="G16" t="s">
        <v>248</v>
      </c>
      <c r="H16" s="64">
        <v>1000000000</v>
      </c>
      <c r="I16" s="64"/>
      <c r="J16">
        <v>2014</v>
      </c>
      <c r="K16" t="s">
        <v>85</v>
      </c>
      <c r="L16" t="s">
        <v>86</v>
      </c>
    </row>
    <row r="17" spans="1:12" ht="15.75" x14ac:dyDescent="0.25">
      <c r="A17" t="s">
        <v>278</v>
      </c>
      <c r="B17" t="s">
        <v>87</v>
      </c>
      <c r="C17" t="s">
        <v>282</v>
      </c>
      <c r="D17" t="s">
        <v>88</v>
      </c>
      <c r="E17" t="s">
        <v>270</v>
      </c>
      <c r="F17" t="s">
        <v>285</v>
      </c>
      <c r="G17" t="s">
        <v>286</v>
      </c>
      <c r="H17" s="64">
        <v>169000000</v>
      </c>
      <c r="I17" s="64"/>
      <c r="J17">
        <v>2014</v>
      </c>
      <c r="K17" t="s">
        <v>89</v>
      </c>
      <c r="L17"/>
    </row>
    <row r="18" spans="1:12" ht="15.75" x14ac:dyDescent="0.25">
      <c r="A18" t="s">
        <v>278</v>
      </c>
      <c r="B18" t="s">
        <v>249</v>
      </c>
      <c r="C18" t="s">
        <v>250</v>
      </c>
      <c r="D18" t="s">
        <v>232</v>
      </c>
      <c r="E18" t="s">
        <v>284</v>
      </c>
      <c r="F18" t="s">
        <v>285</v>
      </c>
      <c r="G18" t="s">
        <v>248</v>
      </c>
      <c r="H18" s="64">
        <v>900000000</v>
      </c>
      <c r="I18" s="64"/>
      <c r="J18">
        <v>2013</v>
      </c>
      <c r="K18" t="s">
        <v>251</v>
      </c>
      <c r="L18"/>
    </row>
    <row r="19" spans="1:12" ht="15.75" x14ac:dyDescent="0.25">
      <c r="A19" t="s">
        <v>278</v>
      </c>
      <c r="B19" t="s">
        <v>252</v>
      </c>
      <c r="C19" t="s">
        <v>253</v>
      </c>
      <c r="D19" t="s">
        <v>239</v>
      </c>
      <c r="E19" t="s">
        <v>270</v>
      </c>
      <c r="F19" t="s">
        <v>285</v>
      </c>
      <c r="G19" t="s">
        <v>271</v>
      </c>
      <c r="H19" s="64">
        <v>166670000</v>
      </c>
      <c r="I19" s="64"/>
      <c r="J19">
        <v>2013</v>
      </c>
      <c r="K19" t="s">
        <v>237</v>
      </c>
      <c r="L19"/>
    </row>
    <row r="20" spans="1:12" ht="15.75" x14ac:dyDescent="0.25">
      <c r="A20" t="s">
        <v>278</v>
      </c>
      <c r="B20" t="s">
        <v>238</v>
      </c>
      <c r="C20" t="s">
        <v>253</v>
      </c>
      <c r="D20" t="s">
        <v>13</v>
      </c>
      <c r="E20" t="s">
        <v>284</v>
      </c>
      <c r="F20" t="s">
        <v>285</v>
      </c>
      <c r="G20" t="s">
        <v>248</v>
      </c>
      <c r="H20" s="64">
        <v>500000000</v>
      </c>
      <c r="I20" s="64"/>
      <c r="J20">
        <v>2013</v>
      </c>
      <c r="K20" t="s">
        <v>240</v>
      </c>
      <c r="L20" t="s">
        <v>7</v>
      </c>
    </row>
    <row r="21" spans="1:12" ht="15.75" x14ac:dyDescent="0.25">
      <c r="A21" t="s">
        <v>278</v>
      </c>
      <c r="B21" t="s">
        <v>241</v>
      </c>
      <c r="C21" t="s">
        <v>242</v>
      </c>
      <c r="D21" t="s">
        <v>243</v>
      </c>
      <c r="E21" t="s">
        <v>270</v>
      </c>
      <c r="F21" t="s">
        <v>285</v>
      </c>
      <c r="G21" t="s">
        <v>271</v>
      </c>
      <c r="H21" s="64">
        <v>700000000</v>
      </c>
      <c r="I21" s="64"/>
      <c r="J21">
        <v>2013</v>
      </c>
      <c r="K21" t="s">
        <v>244</v>
      </c>
      <c r="L21"/>
    </row>
    <row r="22" spans="1:12" ht="15.75" x14ac:dyDescent="0.25">
      <c r="A22" t="s">
        <v>278</v>
      </c>
      <c r="B22" t="s">
        <v>245</v>
      </c>
      <c r="C22" t="s">
        <v>242</v>
      </c>
      <c r="D22" t="s">
        <v>229</v>
      </c>
      <c r="E22" t="s">
        <v>270</v>
      </c>
      <c r="F22" t="s">
        <v>285</v>
      </c>
      <c r="G22" t="s">
        <v>271</v>
      </c>
      <c r="H22"/>
      <c r="I22" s="64">
        <v>638000000</v>
      </c>
      <c r="J22">
        <v>2013</v>
      </c>
      <c r="K22" t="s">
        <v>233</v>
      </c>
      <c r="L22"/>
    </row>
    <row r="23" spans="1:12" ht="15.75" x14ac:dyDescent="0.25">
      <c r="A23" t="s">
        <v>278</v>
      </c>
      <c r="B23" t="s">
        <v>234</v>
      </c>
      <c r="C23" t="s">
        <v>235</v>
      </c>
      <c r="D23" t="s">
        <v>236</v>
      </c>
      <c r="E23" t="s">
        <v>284</v>
      </c>
      <c r="F23" t="s">
        <v>285</v>
      </c>
      <c r="G23" t="s">
        <v>286</v>
      </c>
      <c r="H23" s="64">
        <v>4700000000</v>
      </c>
      <c r="I23" s="64"/>
      <c r="J23">
        <v>2013</v>
      </c>
      <c r="K23" t="s">
        <v>223</v>
      </c>
      <c r="L23"/>
    </row>
    <row r="24" spans="1:12" ht="15.75" x14ac:dyDescent="0.25">
      <c r="A24" t="s">
        <v>278</v>
      </c>
      <c r="B24" t="s">
        <v>90</v>
      </c>
      <c r="C24" t="s">
        <v>235</v>
      </c>
      <c r="D24" t="s">
        <v>82</v>
      </c>
      <c r="E24" t="s">
        <v>284</v>
      </c>
      <c r="F24" t="s">
        <v>285</v>
      </c>
      <c r="G24" t="s">
        <v>286</v>
      </c>
      <c r="H24" s="64">
        <v>700000000</v>
      </c>
      <c r="I24" s="64"/>
      <c r="J24">
        <v>2014</v>
      </c>
      <c r="K24" t="s">
        <v>83</v>
      </c>
      <c r="L24"/>
    </row>
    <row r="25" spans="1:12" ht="15.75" x14ac:dyDescent="0.25">
      <c r="A25" t="s">
        <v>278</v>
      </c>
      <c r="B25" t="s">
        <v>227</v>
      </c>
      <c r="C25" t="s">
        <v>228</v>
      </c>
      <c r="D25" t="s">
        <v>213</v>
      </c>
      <c r="E25" t="s">
        <v>284</v>
      </c>
      <c r="F25" t="s">
        <v>275</v>
      </c>
      <c r="G25" t="s">
        <v>276</v>
      </c>
      <c r="H25" s="64">
        <v>129500000</v>
      </c>
      <c r="I25" s="64"/>
      <c r="J25">
        <v>2013</v>
      </c>
      <c r="K25" t="s">
        <v>230</v>
      </c>
      <c r="L25"/>
    </row>
    <row r="26" spans="1:12" ht="15.75" x14ac:dyDescent="0.25">
      <c r="A26" t="s">
        <v>278</v>
      </c>
      <c r="B26" t="s">
        <v>257</v>
      </c>
      <c r="C26" t="s">
        <v>258</v>
      </c>
      <c r="D26" t="s">
        <v>259</v>
      </c>
      <c r="E26" t="s">
        <v>284</v>
      </c>
      <c r="F26" t="s">
        <v>275</v>
      </c>
      <c r="G26" t="s">
        <v>276</v>
      </c>
      <c r="H26" s="64">
        <v>75000000</v>
      </c>
      <c r="I26" s="64"/>
      <c r="J26">
        <v>2013</v>
      </c>
      <c r="K26" t="s">
        <v>231</v>
      </c>
      <c r="L26"/>
    </row>
    <row r="27" spans="1:12" ht="15.75" x14ac:dyDescent="0.25">
      <c r="A27" t="s">
        <v>278</v>
      </c>
      <c r="B27" t="s">
        <v>217</v>
      </c>
      <c r="C27" t="s">
        <v>218</v>
      </c>
      <c r="D27" t="s">
        <v>219</v>
      </c>
      <c r="E27" t="s">
        <v>284</v>
      </c>
      <c r="F27" t="s">
        <v>285</v>
      </c>
      <c r="G27" t="s">
        <v>248</v>
      </c>
      <c r="H27" s="64">
        <v>120000000</v>
      </c>
      <c r="I27" s="64"/>
      <c r="J27">
        <v>2013</v>
      </c>
      <c r="K27" t="s">
        <v>220</v>
      </c>
      <c r="L27"/>
    </row>
    <row r="28" spans="1:12" ht="15.75" x14ac:dyDescent="0.25">
      <c r="A28" t="s">
        <v>278</v>
      </c>
      <c r="B28" t="s">
        <v>221</v>
      </c>
      <c r="C28" t="s">
        <v>222</v>
      </c>
      <c r="D28" t="s">
        <v>1</v>
      </c>
      <c r="E28" t="s">
        <v>270</v>
      </c>
      <c r="F28" t="s">
        <v>275</v>
      </c>
      <c r="G28" t="s">
        <v>256</v>
      </c>
      <c r="H28" s="64">
        <v>1000000000</v>
      </c>
      <c r="I28" s="64">
        <v>1000000000</v>
      </c>
      <c r="J28">
        <v>2013</v>
      </c>
      <c r="K28" t="s">
        <v>224</v>
      </c>
      <c r="L28" t="s">
        <v>225</v>
      </c>
    </row>
    <row r="29" spans="1:12" ht="15.75" x14ac:dyDescent="0.25">
      <c r="A29" t="s">
        <v>278</v>
      </c>
      <c r="B29" t="s">
        <v>226</v>
      </c>
      <c r="C29" t="s">
        <v>81</v>
      </c>
      <c r="D29" t="s">
        <v>0</v>
      </c>
      <c r="E29" t="s">
        <v>284</v>
      </c>
      <c r="F29" t="s">
        <v>275</v>
      </c>
      <c r="G29" t="s">
        <v>256</v>
      </c>
      <c r="H29" s="64">
        <v>2000000000</v>
      </c>
      <c r="I29" s="64"/>
      <c r="J29">
        <v>2013</v>
      </c>
      <c r="K29" t="s">
        <v>203</v>
      </c>
      <c r="L29" t="s">
        <v>204</v>
      </c>
    </row>
    <row r="30" spans="1:12" ht="15.75" x14ac:dyDescent="0.25">
      <c r="A30" t="s">
        <v>278</v>
      </c>
      <c r="B30" t="s">
        <v>261</v>
      </c>
      <c r="C30" t="s">
        <v>262</v>
      </c>
      <c r="D30" t="s">
        <v>205</v>
      </c>
      <c r="E30" t="s">
        <v>206</v>
      </c>
      <c r="F30" t="s">
        <v>275</v>
      </c>
      <c r="G30" t="s">
        <v>286</v>
      </c>
      <c r="H30" s="64">
        <v>85000000</v>
      </c>
      <c r="I30" s="64"/>
      <c r="J30">
        <v>2013</v>
      </c>
      <c r="K30" t="s">
        <v>207</v>
      </c>
      <c r="L30" t="s">
        <v>208</v>
      </c>
    </row>
    <row r="31" spans="1:12" ht="15.75" x14ac:dyDescent="0.25">
      <c r="A31" t="s">
        <v>278</v>
      </c>
      <c r="B31" t="s">
        <v>209</v>
      </c>
      <c r="C31" t="s">
        <v>210</v>
      </c>
      <c r="D31" t="s">
        <v>211</v>
      </c>
      <c r="E31" t="s">
        <v>284</v>
      </c>
      <c r="F31" t="s">
        <v>275</v>
      </c>
      <c r="G31" t="s">
        <v>276</v>
      </c>
      <c r="H31" s="64">
        <v>4000000000</v>
      </c>
      <c r="I31" s="64"/>
      <c r="J31">
        <v>2013</v>
      </c>
      <c r="K31" t="s">
        <v>214</v>
      </c>
      <c r="L31"/>
    </row>
    <row r="32" spans="1:12" ht="15.75" x14ac:dyDescent="0.25">
      <c r="A32" t="s">
        <v>278</v>
      </c>
      <c r="B32" t="s">
        <v>215</v>
      </c>
      <c r="C32" t="s">
        <v>216</v>
      </c>
      <c r="D32" t="s">
        <v>195</v>
      </c>
      <c r="E32" t="s">
        <v>284</v>
      </c>
      <c r="F32" t="s">
        <v>275</v>
      </c>
      <c r="G32" t="s">
        <v>276</v>
      </c>
      <c r="H32" s="64">
        <v>250000000</v>
      </c>
      <c r="I32" s="64"/>
      <c r="J32">
        <v>2013</v>
      </c>
      <c r="K32" t="s">
        <v>196</v>
      </c>
      <c r="L32"/>
    </row>
    <row r="33" spans="1:12" ht="15.75" x14ac:dyDescent="0.25">
      <c r="A33" t="s">
        <v>278</v>
      </c>
      <c r="B33" t="s">
        <v>197</v>
      </c>
      <c r="C33" t="s">
        <v>198</v>
      </c>
      <c r="D33" t="s">
        <v>2</v>
      </c>
      <c r="E33" t="s">
        <v>284</v>
      </c>
      <c r="F33" t="s">
        <v>275</v>
      </c>
      <c r="G33" t="s">
        <v>256</v>
      </c>
      <c r="H33" s="64">
        <f>4020000000*0.6</f>
        <v>2412000000</v>
      </c>
      <c r="I33" s="64">
        <f>4020000000*0.4</f>
        <v>1608000000</v>
      </c>
      <c r="J33">
        <v>2013</v>
      </c>
      <c r="K33" t="s">
        <v>199</v>
      </c>
      <c r="L33" t="s">
        <v>200</v>
      </c>
    </row>
    <row r="34" spans="1:12" ht="15.75" x14ac:dyDescent="0.25">
      <c r="A34" t="s">
        <v>278</v>
      </c>
      <c r="B34" t="s">
        <v>76</v>
      </c>
      <c r="C34" t="s">
        <v>198</v>
      </c>
      <c r="D34" t="s">
        <v>77</v>
      </c>
      <c r="E34" t="s">
        <v>284</v>
      </c>
      <c r="F34" t="s">
        <v>275</v>
      </c>
      <c r="G34" t="s">
        <v>276</v>
      </c>
      <c r="H34" s="64">
        <v>750000000</v>
      </c>
      <c r="I34" s="64"/>
      <c r="J34">
        <v>2014</v>
      </c>
      <c r="K34" t="s">
        <v>78</v>
      </c>
      <c r="L34"/>
    </row>
    <row r="35" spans="1:12" ht="15.75" x14ac:dyDescent="0.25">
      <c r="A35" t="s">
        <v>278</v>
      </c>
      <c r="B35" t="s">
        <v>76</v>
      </c>
      <c r="C35" t="s">
        <v>198</v>
      </c>
      <c r="D35" t="s">
        <v>77</v>
      </c>
      <c r="E35"/>
      <c r="F35" t="s">
        <v>285</v>
      </c>
      <c r="G35" t="s">
        <v>248</v>
      </c>
      <c r="H35" s="64">
        <v>750000000</v>
      </c>
      <c r="I35" s="64"/>
      <c r="J35">
        <v>2014</v>
      </c>
      <c r="K35" t="s">
        <v>78</v>
      </c>
      <c r="L35"/>
    </row>
    <row r="36" spans="1:12" ht="15.75" x14ac:dyDescent="0.25">
      <c r="A36" t="s">
        <v>278</v>
      </c>
      <c r="B36" t="s">
        <v>79</v>
      </c>
      <c r="C36" t="s">
        <v>104</v>
      </c>
      <c r="D36" t="s">
        <v>95</v>
      </c>
      <c r="E36" t="s">
        <v>270</v>
      </c>
      <c r="F36" t="s">
        <v>285</v>
      </c>
      <c r="G36" t="s">
        <v>271</v>
      </c>
      <c r="H36" s="64">
        <v>234000000</v>
      </c>
      <c r="I36" s="64"/>
      <c r="J36">
        <v>2014</v>
      </c>
      <c r="K36" t="s">
        <v>92</v>
      </c>
      <c r="L36"/>
    </row>
    <row r="37" spans="1:12" ht="15.75" x14ac:dyDescent="0.25">
      <c r="A37" t="s">
        <v>80</v>
      </c>
      <c r="B37" t="s">
        <v>119</v>
      </c>
      <c r="C37" t="s">
        <v>262</v>
      </c>
      <c r="D37" t="s">
        <v>8</v>
      </c>
      <c r="E37" t="s">
        <v>267</v>
      </c>
      <c r="F37" t="s">
        <v>285</v>
      </c>
      <c r="G37" t="s">
        <v>98</v>
      </c>
      <c r="H37" s="64">
        <f>82270000*0.65</f>
        <v>53475500</v>
      </c>
      <c r="I37" s="64">
        <f>82270000*0.35</f>
        <v>28794500</v>
      </c>
      <c r="J37">
        <v>2014</v>
      </c>
      <c r="K37" t="s">
        <v>99</v>
      </c>
      <c r="L37"/>
    </row>
    <row r="38" spans="1:12" ht="15.75" x14ac:dyDescent="0.25">
      <c r="A38" t="s">
        <v>297</v>
      </c>
      <c r="B38" t="s">
        <v>212</v>
      </c>
      <c r="C38" t="s">
        <v>282</v>
      </c>
      <c r="D38" t="s">
        <v>18</v>
      </c>
      <c r="E38" t="s">
        <v>267</v>
      </c>
      <c r="F38" t="s">
        <v>285</v>
      </c>
      <c r="G38" t="s">
        <v>286</v>
      </c>
      <c r="H38" s="64">
        <v>588000000</v>
      </c>
      <c r="I38" s="64"/>
      <c r="J38">
        <v>2013</v>
      </c>
      <c r="K38" t="s">
        <v>191</v>
      </c>
      <c r="L38"/>
    </row>
    <row r="39" spans="1:12" ht="15.75" x14ac:dyDescent="0.25">
      <c r="A39" t="s">
        <v>297</v>
      </c>
      <c r="B39" t="s">
        <v>114</v>
      </c>
      <c r="C39" t="s">
        <v>115</v>
      </c>
      <c r="D39" t="s">
        <v>70</v>
      </c>
      <c r="E39" t="s">
        <v>284</v>
      </c>
      <c r="F39" t="s">
        <v>285</v>
      </c>
      <c r="G39" t="s">
        <v>98</v>
      </c>
      <c r="H39" s="64">
        <v>75000000</v>
      </c>
      <c r="I39" s="64"/>
      <c r="J39">
        <v>2014</v>
      </c>
      <c r="K39" t="s">
        <v>71</v>
      </c>
      <c r="L39"/>
    </row>
    <row r="40" spans="1:12" ht="15.75" x14ac:dyDescent="0.25">
      <c r="A40" t="s">
        <v>297</v>
      </c>
      <c r="B40" t="s">
        <v>114</v>
      </c>
      <c r="C40" t="s">
        <v>115</v>
      </c>
      <c r="D40" t="s">
        <v>70</v>
      </c>
      <c r="E40" t="s">
        <v>284</v>
      </c>
      <c r="F40" t="s">
        <v>275</v>
      </c>
      <c r="G40" t="s">
        <v>256</v>
      </c>
      <c r="H40" s="64">
        <v>75000000</v>
      </c>
      <c r="I40" s="64"/>
      <c r="J40">
        <v>2014</v>
      </c>
      <c r="K40" t="s">
        <v>71</v>
      </c>
      <c r="L40"/>
    </row>
    <row r="41" spans="1:12" ht="15.75" x14ac:dyDescent="0.25">
      <c r="A41" t="s">
        <v>297</v>
      </c>
      <c r="B41" t="s">
        <v>72</v>
      </c>
      <c r="C41" t="s">
        <v>242</v>
      </c>
      <c r="D41" t="s">
        <v>73</v>
      </c>
      <c r="E41" t="s">
        <v>270</v>
      </c>
      <c r="F41" t="s">
        <v>285</v>
      </c>
      <c r="G41" t="s">
        <v>271</v>
      </c>
      <c r="H41" s="64">
        <v>373009532</v>
      </c>
      <c r="I41" s="64"/>
      <c r="J41">
        <v>2014</v>
      </c>
      <c r="K41" t="s">
        <v>74</v>
      </c>
      <c r="L41"/>
    </row>
    <row r="42" spans="1:12" ht="15.75" x14ac:dyDescent="0.25">
      <c r="A42" t="s">
        <v>297</v>
      </c>
      <c r="B42" t="s">
        <v>75</v>
      </c>
      <c r="C42" t="s">
        <v>242</v>
      </c>
      <c r="D42" t="s">
        <v>62</v>
      </c>
      <c r="E42" t="s">
        <v>270</v>
      </c>
      <c r="F42" t="s">
        <v>285</v>
      </c>
      <c r="G42" t="s">
        <v>271</v>
      </c>
      <c r="H42" s="64">
        <v>240983000</v>
      </c>
      <c r="I42" s="64"/>
      <c r="J42">
        <v>2014</v>
      </c>
      <c r="K42" t="s">
        <v>63</v>
      </c>
      <c r="L42" t="s">
        <v>64</v>
      </c>
    </row>
    <row r="43" spans="1:12" ht="15.75" x14ac:dyDescent="0.25">
      <c r="A43" t="s">
        <v>297</v>
      </c>
      <c r="B43" t="s">
        <v>65</v>
      </c>
      <c r="C43" t="s">
        <v>235</v>
      </c>
      <c r="D43" t="s">
        <v>66</v>
      </c>
      <c r="E43" t="s">
        <v>284</v>
      </c>
      <c r="F43" t="s">
        <v>285</v>
      </c>
      <c r="G43" t="s">
        <v>248</v>
      </c>
      <c r="H43" s="64">
        <v>1000000000</v>
      </c>
      <c r="I43" s="64"/>
      <c r="J43">
        <v>2014</v>
      </c>
      <c r="K43" t="s">
        <v>67</v>
      </c>
      <c r="L43"/>
    </row>
    <row r="44" spans="1:12" ht="15.75" x14ac:dyDescent="0.25">
      <c r="A44" t="s">
        <v>297</v>
      </c>
      <c r="B44" t="s">
        <v>201</v>
      </c>
      <c r="C44" t="s">
        <v>202</v>
      </c>
      <c r="D44" t="s">
        <v>192</v>
      </c>
      <c r="E44" t="s">
        <v>270</v>
      </c>
      <c r="F44" t="s">
        <v>285</v>
      </c>
      <c r="G44" t="s">
        <v>271</v>
      </c>
      <c r="H44" s="64">
        <v>5000000</v>
      </c>
      <c r="I44" s="64"/>
      <c r="J44">
        <v>2013</v>
      </c>
      <c r="K44" t="s">
        <v>193</v>
      </c>
      <c r="L44"/>
    </row>
    <row r="45" spans="1:12" ht="15.75" x14ac:dyDescent="0.25">
      <c r="A45" t="s">
        <v>297</v>
      </c>
      <c r="B45" t="s">
        <v>194</v>
      </c>
      <c r="C45" t="s">
        <v>202</v>
      </c>
      <c r="D45" t="s">
        <v>187</v>
      </c>
      <c r="E45" t="s">
        <v>270</v>
      </c>
      <c r="F45" t="s">
        <v>285</v>
      </c>
      <c r="G45" t="s">
        <v>271</v>
      </c>
      <c r="H45" s="64">
        <v>386000000</v>
      </c>
      <c r="I45" s="64"/>
      <c r="J45">
        <v>2013</v>
      </c>
      <c r="K45" t="s">
        <v>188</v>
      </c>
      <c r="L45"/>
    </row>
    <row r="46" spans="1:12" ht="15.75" x14ac:dyDescent="0.25">
      <c r="A46" t="s">
        <v>297</v>
      </c>
      <c r="B46" t="s">
        <v>189</v>
      </c>
      <c r="C46" t="s">
        <v>190</v>
      </c>
      <c r="D46" t="s">
        <v>178</v>
      </c>
      <c r="E46" t="s">
        <v>284</v>
      </c>
      <c r="F46" t="s">
        <v>275</v>
      </c>
      <c r="G46" t="s">
        <v>276</v>
      </c>
      <c r="H46" s="64">
        <v>1000000000</v>
      </c>
      <c r="I46" s="64"/>
      <c r="J46">
        <v>2013</v>
      </c>
      <c r="K46" t="s">
        <v>179</v>
      </c>
      <c r="L46"/>
    </row>
    <row r="47" spans="1:12" ht="15.75" x14ac:dyDescent="0.25">
      <c r="A47" t="s">
        <v>297</v>
      </c>
      <c r="B47" t="s">
        <v>68</v>
      </c>
      <c r="C47" t="s">
        <v>69</v>
      </c>
      <c r="D47" t="s">
        <v>57</v>
      </c>
      <c r="E47" t="s">
        <v>270</v>
      </c>
      <c r="F47" t="s">
        <v>285</v>
      </c>
      <c r="G47" t="s">
        <v>271</v>
      </c>
      <c r="H47" s="64">
        <v>299880000</v>
      </c>
      <c r="I47" s="64"/>
      <c r="J47">
        <v>2014</v>
      </c>
      <c r="K47" t="s">
        <v>58</v>
      </c>
      <c r="L47"/>
    </row>
    <row r="48" spans="1:12" ht="15.75" x14ac:dyDescent="0.25">
      <c r="A48" t="s">
        <v>297</v>
      </c>
      <c r="B48" t="s">
        <v>257</v>
      </c>
      <c r="C48" t="s">
        <v>258</v>
      </c>
      <c r="D48" t="s">
        <v>11</v>
      </c>
      <c r="E48" t="s">
        <v>284</v>
      </c>
      <c r="F48" t="s">
        <v>275</v>
      </c>
      <c r="G48" t="s">
        <v>276</v>
      </c>
      <c r="H48" s="64">
        <v>250000000</v>
      </c>
      <c r="I48" s="64"/>
      <c r="J48">
        <v>2013</v>
      </c>
      <c r="K48" t="s">
        <v>260</v>
      </c>
      <c r="L48"/>
    </row>
    <row r="49" spans="1:12" ht="15.75" x14ac:dyDescent="0.25">
      <c r="A49" t="s">
        <v>297</v>
      </c>
      <c r="B49" t="s">
        <v>59</v>
      </c>
      <c r="C49" t="s">
        <v>60</v>
      </c>
      <c r="D49" t="s">
        <v>61</v>
      </c>
      <c r="E49" t="s">
        <v>270</v>
      </c>
      <c r="F49" t="s">
        <v>275</v>
      </c>
      <c r="G49" t="s">
        <v>256</v>
      </c>
      <c r="H49" s="64">
        <v>304130000</v>
      </c>
      <c r="I49" s="64"/>
      <c r="J49">
        <v>2014</v>
      </c>
      <c r="K49" t="s">
        <v>53</v>
      </c>
      <c r="L49"/>
    </row>
    <row r="50" spans="1:12" ht="15.75" x14ac:dyDescent="0.25">
      <c r="A50" t="s">
        <v>297</v>
      </c>
      <c r="B50" t="s">
        <v>59</v>
      </c>
      <c r="C50" t="s">
        <v>60</v>
      </c>
      <c r="D50" t="s">
        <v>61</v>
      </c>
      <c r="E50" t="s">
        <v>270</v>
      </c>
      <c r="F50" t="s">
        <v>285</v>
      </c>
      <c r="G50" t="s">
        <v>271</v>
      </c>
      <c r="H50" s="64">
        <v>304130000</v>
      </c>
      <c r="I50" s="64"/>
      <c r="J50">
        <v>2014</v>
      </c>
      <c r="K50" t="s">
        <v>54</v>
      </c>
      <c r="L50"/>
    </row>
    <row r="51" spans="1:12" ht="15.75" x14ac:dyDescent="0.25">
      <c r="A51" t="s">
        <v>297</v>
      </c>
      <c r="B51" t="s">
        <v>183</v>
      </c>
      <c r="C51" t="s">
        <v>266</v>
      </c>
      <c r="D51" t="s">
        <v>184</v>
      </c>
      <c r="E51" t="s">
        <v>267</v>
      </c>
      <c r="F51" t="s">
        <v>285</v>
      </c>
      <c r="G51" t="s">
        <v>248</v>
      </c>
      <c r="H51" s="64">
        <v>300000000</v>
      </c>
      <c r="I51" s="64"/>
      <c r="J51">
        <v>2013</v>
      </c>
      <c r="K51" t="s">
        <v>185</v>
      </c>
      <c r="L51"/>
    </row>
    <row r="52" spans="1:12" ht="15.75" x14ac:dyDescent="0.25">
      <c r="A52" t="s">
        <v>297</v>
      </c>
      <c r="B52" t="s">
        <v>186</v>
      </c>
      <c r="C52" t="s">
        <v>216</v>
      </c>
      <c r="D52" t="s">
        <v>177</v>
      </c>
      <c r="E52" t="s">
        <v>270</v>
      </c>
      <c r="F52" t="s">
        <v>285</v>
      </c>
      <c r="G52" t="s">
        <v>271</v>
      </c>
      <c r="H52" s="64">
        <v>165600000</v>
      </c>
      <c r="I52" s="64"/>
      <c r="J52">
        <v>2013</v>
      </c>
      <c r="K52" t="s">
        <v>180</v>
      </c>
      <c r="L52"/>
    </row>
    <row r="53" spans="1:12" ht="15.75" x14ac:dyDescent="0.25">
      <c r="A53" t="s">
        <v>297</v>
      </c>
      <c r="B53" t="s">
        <v>55</v>
      </c>
      <c r="C53" t="s">
        <v>104</v>
      </c>
      <c r="D53" t="s">
        <v>95</v>
      </c>
      <c r="E53" t="s">
        <v>270</v>
      </c>
      <c r="F53" t="s">
        <v>285</v>
      </c>
      <c r="G53" t="s">
        <v>271</v>
      </c>
      <c r="H53" s="64">
        <v>234000000</v>
      </c>
      <c r="I53" s="64"/>
      <c r="J53">
        <v>2014</v>
      </c>
      <c r="K53" t="s">
        <v>92</v>
      </c>
      <c r="L53"/>
    </row>
    <row r="54" spans="1:12" ht="15.75" x14ac:dyDescent="0.25">
      <c r="A54" t="s">
        <v>297</v>
      </c>
      <c r="B54" t="s">
        <v>181</v>
      </c>
      <c r="C54" t="s">
        <v>182</v>
      </c>
      <c r="D54" t="s">
        <v>3</v>
      </c>
      <c r="E54" t="s">
        <v>270</v>
      </c>
      <c r="F54" t="s">
        <v>285</v>
      </c>
      <c r="G54" t="s">
        <v>271</v>
      </c>
      <c r="H54" s="64">
        <v>1300000000</v>
      </c>
      <c r="I54" s="64"/>
      <c r="J54">
        <v>2013</v>
      </c>
      <c r="K54" t="s">
        <v>176</v>
      </c>
      <c r="L54"/>
    </row>
    <row r="55" spans="1:12" ht="15.75" x14ac:dyDescent="0.25">
      <c r="A55" t="s">
        <v>56</v>
      </c>
      <c r="B55" t="s">
        <v>44</v>
      </c>
      <c r="C55" t="s">
        <v>282</v>
      </c>
      <c r="D55" t="s">
        <v>45</v>
      </c>
      <c r="E55" t="s">
        <v>270</v>
      </c>
      <c r="F55" t="s">
        <v>285</v>
      </c>
      <c r="G55" t="s">
        <v>271</v>
      </c>
      <c r="H55" s="64">
        <v>38370000</v>
      </c>
      <c r="I55" s="64"/>
      <c r="J55">
        <v>2014</v>
      </c>
      <c r="K55" t="s">
        <v>46</v>
      </c>
      <c r="L55"/>
    </row>
    <row r="56" spans="1:12" ht="15.75" x14ac:dyDescent="0.25">
      <c r="A56" t="s">
        <v>56</v>
      </c>
      <c r="B56" t="s">
        <v>47</v>
      </c>
      <c r="C56" t="s">
        <v>48</v>
      </c>
      <c r="D56" t="s">
        <v>49</v>
      </c>
      <c r="E56" t="s">
        <v>267</v>
      </c>
      <c r="F56" t="s">
        <v>275</v>
      </c>
      <c r="G56" t="s">
        <v>276</v>
      </c>
      <c r="H56" s="64">
        <v>5000000</v>
      </c>
      <c r="I56" s="64"/>
      <c r="J56">
        <v>2014</v>
      </c>
      <c r="K56" t="s">
        <v>50</v>
      </c>
      <c r="L56"/>
    </row>
    <row r="57" spans="1:12" ht="15.75" x14ac:dyDescent="0.25">
      <c r="A57" t="s">
        <v>56</v>
      </c>
      <c r="B57" t="s">
        <v>47</v>
      </c>
      <c r="C57" t="s">
        <v>48</v>
      </c>
      <c r="D57" t="s">
        <v>49</v>
      </c>
      <c r="E57" t="s">
        <v>284</v>
      </c>
      <c r="F57" t="s">
        <v>285</v>
      </c>
      <c r="G57" t="s">
        <v>264</v>
      </c>
      <c r="H57" s="64">
        <v>5000000</v>
      </c>
      <c r="I57" s="64"/>
      <c r="J57">
        <v>2014</v>
      </c>
      <c r="K57" t="s">
        <v>50</v>
      </c>
      <c r="L57"/>
    </row>
    <row r="58" spans="1:12" ht="15.75" x14ac:dyDescent="0.25">
      <c r="A58" t="s">
        <v>56</v>
      </c>
      <c r="B58" t="s">
        <v>51</v>
      </c>
      <c r="C58" t="s">
        <v>52</v>
      </c>
      <c r="D58" t="s">
        <v>9</v>
      </c>
      <c r="E58" t="s">
        <v>284</v>
      </c>
      <c r="F58" t="s">
        <v>285</v>
      </c>
      <c r="G58" t="s">
        <v>286</v>
      </c>
      <c r="H58" s="64">
        <v>65580000</v>
      </c>
      <c r="I58" s="64"/>
      <c r="J58">
        <v>2014</v>
      </c>
      <c r="K58" t="s">
        <v>36</v>
      </c>
      <c r="L58"/>
    </row>
    <row r="59" spans="1:12" ht="15.75" x14ac:dyDescent="0.25">
      <c r="A59" t="s">
        <v>56</v>
      </c>
      <c r="B59" t="s">
        <v>175</v>
      </c>
      <c r="C59" t="s">
        <v>253</v>
      </c>
      <c r="D59" t="s">
        <v>160</v>
      </c>
      <c r="E59" t="s">
        <v>270</v>
      </c>
      <c r="F59" t="s">
        <v>37</v>
      </c>
      <c r="G59" t="s">
        <v>271</v>
      </c>
      <c r="H59" s="64">
        <v>166670000</v>
      </c>
      <c r="I59" s="64"/>
      <c r="J59">
        <v>2013</v>
      </c>
      <c r="K59" t="s">
        <v>237</v>
      </c>
      <c r="L59"/>
    </row>
    <row r="60" spans="1:12" ht="15.75" x14ac:dyDescent="0.25">
      <c r="A60" t="s">
        <v>56</v>
      </c>
      <c r="B60" t="s">
        <v>38</v>
      </c>
      <c r="C60" t="s">
        <v>242</v>
      </c>
      <c r="D60" t="s">
        <v>39</v>
      </c>
      <c r="E60" t="s">
        <v>284</v>
      </c>
      <c r="F60" t="s">
        <v>275</v>
      </c>
      <c r="G60" t="s">
        <v>256</v>
      </c>
      <c r="H60" s="64">
        <v>5000000</v>
      </c>
      <c r="I60" s="64"/>
      <c r="J60">
        <v>2014</v>
      </c>
      <c r="K60" t="s">
        <v>40</v>
      </c>
      <c r="L60"/>
    </row>
    <row r="61" spans="1:12" ht="15.75" x14ac:dyDescent="0.25">
      <c r="A61" t="s">
        <v>56</v>
      </c>
      <c r="B61" t="s">
        <v>38</v>
      </c>
      <c r="C61" t="s">
        <v>242</v>
      </c>
      <c r="D61" t="s">
        <v>39</v>
      </c>
      <c r="E61" t="s">
        <v>284</v>
      </c>
      <c r="F61" t="s">
        <v>285</v>
      </c>
      <c r="G61" t="s">
        <v>98</v>
      </c>
      <c r="H61" s="64">
        <v>5000000</v>
      </c>
      <c r="I61" s="64"/>
      <c r="J61">
        <v>2014</v>
      </c>
      <c r="K61" t="s">
        <v>40</v>
      </c>
      <c r="L61"/>
    </row>
    <row r="62" spans="1:12" ht="15.75" x14ac:dyDescent="0.25">
      <c r="A62" t="s">
        <v>56</v>
      </c>
      <c r="B62" t="s">
        <v>41</v>
      </c>
      <c r="C62" t="s">
        <v>42</v>
      </c>
      <c r="D62" t="s">
        <v>43</v>
      </c>
      <c r="E62" t="s">
        <v>270</v>
      </c>
      <c r="F62" t="s">
        <v>275</v>
      </c>
      <c r="G62" t="s">
        <v>256</v>
      </c>
      <c r="H62" s="64">
        <v>50000000</v>
      </c>
      <c r="I62" s="64"/>
      <c r="J62">
        <v>2014</v>
      </c>
      <c r="K62" t="s">
        <v>28</v>
      </c>
      <c r="L62"/>
    </row>
    <row r="63" spans="1:12" ht="15.75" x14ac:dyDescent="0.25">
      <c r="A63" t="s">
        <v>56</v>
      </c>
      <c r="B63" t="s">
        <v>257</v>
      </c>
      <c r="C63" t="s">
        <v>258</v>
      </c>
      <c r="D63" t="s">
        <v>259</v>
      </c>
      <c r="E63" t="s">
        <v>267</v>
      </c>
      <c r="F63" t="s">
        <v>275</v>
      </c>
      <c r="G63" t="s">
        <v>276</v>
      </c>
      <c r="H63" s="64">
        <v>75000000</v>
      </c>
      <c r="I63" s="64"/>
      <c r="J63">
        <v>2013</v>
      </c>
      <c r="K63" t="s">
        <v>260</v>
      </c>
      <c r="L63"/>
    </row>
    <row r="64" spans="1:12" ht="15.75" x14ac:dyDescent="0.25">
      <c r="A64" t="s">
        <v>56</v>
      </c>
      <c r="B64" t="s">
        <v>161</v>
      </c>
      <c r="C64" t="s">
        <v>162</v>
      </c>
      <c r="D64" t="s">
        <v>163</v>
      </c>
      <c r="E64" t="s">
        <v>267</v>
      </c>
      <c r="F64" t="s">
        <v>275</v>
      </c>
      <c r="G64" t="s">
        <v>276</v>
      </c>
      <c r="H64" s="64">
        <v>27780000</v>
      </c>
      <c r="I64" s="64"/>
      <c r="J64">
        <v>2013</v>
      </c>
      <c r="K64" t="s">
        <v>164</v>
      </c>
      <c r="L64" t="s">
        <v>165</v>
      </c>
    </row>
    <row r="65" spans="1:12" ht="15.75" x14ac:dyDescent="0.25">
      <c r="A65" t="s">
        <v>56</v>
      </c>
      <c r="B65" t="s">
        <v>168</v>
      </c>
      <c r="C65" t="s">
        <v>169</v>
      </c>
      <c r="D65" t="s">
        <v>170</v>
      </c>
      <c r="E65" t="s">
        <v>270</v>
      </c>
      <c r="F65" t="s">
        <v>285</v>
      </c>
      <c r="G65" t="s">
        <v>271</v>
      </c>
      <c r="H65" s="64">
        <v>200330000</v>
      </c>
      <c r="I65" s="64"/>
      <c r="J65">
        <v>2013</v>
      </c>
      <c r="K65" t="s">
        <v>171</v>
      </c>
      <c r="L65"/>
    </row>
    <row r="66" spans="1:12" ht="15.75" x14ac:dyDescent="0.25">
      <c r="A66" t="s">
        <v>56</v>
      </c>
      <c r="B66" t="s">
        <v>172</v>
      </c>
      <c r="C66" t="s">
        <v>169</v>
      </c>
      <c r="D66" t="s">
        <v>173</v>
      </c>
      <c r="E66" t="s">
        <v>284</v>
      </c>
      <c r="F66" t="s">
        <v>275</v>
      </c>
      <c r="G66" t="s">
        <v>276</v>
      </c>
      <c r="H66" s="64">
        <v>88880000</v>
      </c>
      <c r="I66" s="64"/>
      <c r="J66">
        <v>2013</v>
      </c>
      <c r="K66" t="s">
        <v>174</v>
      </c>
      <c r="L66"/>
    </row>
    <row r="67" spans="1:12" ht="15.75" x14ac:dyDescent="0.25">
      <c r="A67" t="s">
        <v>56</v>
      </c>
      <c r="B67" t="s">
        <v>29</v>
      </c>
      <c r="C67" t="s">
        <v>169</v>
      </c>
      <c r="D67" t="s">
        <v>30</v>
      </c>
      <c r="E67" t="s">
        <v>284</v>
      </c>
      <c r="F67" t="s">
        <v>285</v>
      </c>
      <c r="G67" t="s">
        <v>271</v>
      </c>
      <c r="H67" s="64">
        <v>14665000</v>
      </c>
      <c r="I67" s="64"/>
      <c r="J67">
        <v>2014</v>
      </c>
      <c r="K67" t="s">
        <v>31</v>
      </c>
      <c r="L67"/>
    </row>
    <row r="68" spans="1:12" ht="15.75" x14ac:dyDescent="0.25">
      <c r="A68" t="s">
        <v>56</v>
      </c>
      <c r="B68" t="s">
        <v>32</v>
      </c>
      <c r="C68" t="s">
        <v>169</v>
      </c>
      <c r="D68" t="s">
        <v>33</v>
      </c>
      <c r="E68" t="s">
        <v>284</v>
      </c>
      <c r="F68" t="s">
        <v>285</v>
      </c>
      <c r="G68" t="s">
        <v>271</v>
      </c>
      <c r="H68" s="64">
        <v>70000000</v>
      </c>
      <c r="I68" s="64"/>
      <c r="J68">
        <v>2014</v>
      </c>
      <c r="K68" t="s">
        <v>34</v>
      </c>
      <c r="L68"/>
    </row>
    <row r="69" spans="1:12" ht="15.75" x14ac:dyDescent="0.25">
      <c r="A69" t="s">
        <v>56</v>
      </c>
      <c r="B69" t="s">
        <v>35</v>
      </c>
      <c r="C69" t="s">
        <v>169</v>
      </c>
      <c r="D69" t="s">
        <v>19</v>
      </c>
      <c r="E69" t="s">
        <v>284</v>
      </c>
      <c r="F69" t="s">
        <v>285</v>
      </c>
      <c r="G69" t="s">
        <v>271</v>
      </c>
      <c r="H69" s="64">
        <v>95170000</v>
      </c>
      <c r="I69" s="64"/>
      <c r="J69">
        <v>2014</v>
      </c>
      <c r="K69" t="s">
        <v>20</v>
      </c>
      <c r="L69"/>
    </row>
    <row r="70" spans="1:12" ht="15.75" x14ac:dyDescent="0.25">
      <c r="A70" t="s">
        <v>56</v>
      </c>
      <c r="B70" t="s">
        <v>21</v>
      </c>
      <c r="C70" t="s">
        <v>169</v>
      </c>
      <c r="D70" t="s">
        <v>22</v>
      </c>
      <c r="E70" t="s">
        <v>284</v>
      </c>
      <c r="F70" t="s">
        <v>285</v>
      </c>
      <c r="G70" t="s">
        <v>23</v>
      </c>
      <c r="H70" s="64">
        <v>85250000</v>
      </c>
      <c r="I70" s="64"/>
      <c r="J70">
        <v>2014</v>
      </c>
      <c r="K70" t="s">
        <v>24</v>
      </c>
      <c r="L70"/>
    </row>
    <row r="71" spans="1:12" ht="15.75" x14ac:dyDescent="0.25">
      <c r="A71" t="s">
        <v>56</v>
      </c>
      <c r="B71" t="s">
        <v>79</v>
      </c>
      <c r="C71" t="s">
        <v>104</v>
      </c>
      <c r="D71" t="s">
        <v>95</v>
      </c>
      <c r="E71" t="s">
        <v>270</v>
      </c>
      <c r="F71" t="s">
        <v>285</v>
      </c>
      <c r="G71" t="s">
        <v>271</v>
      </c>
      <c r="H71" s="64">
        <v>234000000</v>
      </c>
      <c r="I71" s="64"/>
      <c r="J71">
        <v>2014</v>
      </c>
      <c r="K71" t="s">
        <v>92</v>
      </c>
      <c r="L71"/>
    </row>
    <row r="72" spans="1:12" ht="15.75" x14ac:dyDescent="0.25">
      <c r="A72" t="s">
        <v>25</v>
      </c>
      <c r="B72" t="s">
        <v>227</v>
      </c>
      <c r="C72" t="s">
        <v>228</v>
      </c>
      <c r="D72" t="s">
        <v>213</v>
      </c>
      <c r="E72" t="s">
        <v>284</v>
      </c>
      <c r="F72" t="s">
        <v>275</v>
      </c>
      <c r="G72" t="s">
        <v>276</v>
      </c>
      <c r="H72" s="64">
        <v>129500000</v>
      </c>
      <c r="I72" s="64"/>
      <c r="J72">
        <v>2013</v>
      </c>
      <c r="K72" t="s">
        <v>230</v>
      </c>
      <c r="L72" t="s">
        <v>166</v>
      </c>
    </row>
    <row r="73" spans="1:12" ht="15.75" x14ac:dyDescent="0.25">
      <c r="A73" t="s">
        <v>25</v>
      </c>
      <c r="B73" t="s">
        <v>26</v>
      </c>
      <c r="C73" t="s">
        <v>27</v>
      </c>
      <c r="D73" t="s">
        <v>14</v>
      </c>
      <c r="E73" t="s">
        <v>284</v>
      </c>
      <c r="F73" t="s">
        <v>275</v>
      </c>
      <c r="G73" t="s">
        <v>256</v>
      </c>
      <c r="H73" s="64">
        <v>50000000</v>
      </c>
      <c r="I73" s="64"/>
      <c r="J73">
        <v>2014</v>
      </c>
      <c r="K73" t="s">
        <v>15</v>
      </c>
      <c r="L73" t="s">
        <v>16</v>
      </c>
    </row>
    <row r="74" spans="1:12" ht="15.75" x14ac:dyDescent="0.25">
      <c r="A74" t="s">
        <v>25</v>
      </c>
      <c r="B74" t="s">
        <v>103</v>
      </c>
      <c r="C74" t="s">
        <v>104</v>
      </c>
      <c r="D74" t="s">
        <v>91</v>
      </c>
      <c r="E74" t="s">
        <v>270</v>
      </c>
      <c r="F74" t="s">
        <v>285</v>
      </c>
      <c r="G74" t="s">
        <v>271</v>
      </c>
      <c r="H74" s="64">
        <v>234000000</v>
      </c>
      <c r="I74" s="64"/>
      <c r="J74">
        <v>2014</v>
      </c>
      <c r="K74" t="s">
        <v>92</v>
      </c>
      <c r="L74"/>
    </row>
    <row r="75" spans="1:12" x14ac:dyDescent="0.25">
      <c r="H75" s="17">
        <f>SUM(H2:H74)</f>
        <v>32756748532</v>
      </c>
    </row>
  </sheetData>
  <customSheetViews>
    <customSheetView guid="{880C9E5C-992F-4D39-96E8-88EC7E558B50}" topLeftCell="A54">
      <selection activeCell="H76" sqref="H76"/>
      <pageMargins left="0.7" right="0.7" top="0.75" bottom="0.75" header="0.3" footer="0.3"/>
      <pageSetup orientation="portrait" horizontalDpi="4294967292" verticalDpi="4294967292"/>
    </customSheetView>
  </customSheetViews>
  <phoneticPr fontId="7" type="noConversion"/>
  <hyperlinks>
    <hyperlink ref="K10" r:id="rId1"/>
  </hyperlinks>
  <pageMargins left="0.7" right="0.7" top="0.75" bottom="0.75" header="0.3" footer="0.3"/>
  <pageSetup orientation="portrait" horizontalDpi="4294967292" verticalDpi="4294967292"/>
  <extLst>
    <ext xmlns:mx="http://schemas.microsoft.com/office/mac/excel/2008/main" uri="http://schemas.microsoft.com/office/mac/excel/2008/main">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05DC7642379B4E930CB9F746B2B8C3" ma:contentTypeVersion="46" ma:contentTypeDescription="Create a new document." ma:contentTypeScope="" ma:versionID="466f2529c50cae2225198f0240402871">
  <xsd:schema xmlns:xsd="http://www.w3.org/2001/XMLSchema" xmlns:xs="http://www.w3.org/2001/XMLSchema" xmlns:p="http://schemas.microsoft.com/office/2006/metadata/properties" xmlns:ns2="94cc8053-8d8c-49ea-856f-1648b6275459" targetNamespace="http://schemas.microsoft.com/office/2006/metadata/properties" ma:root="true" ma:fieldsID="3b956c1589ceff16b55347cca0f3782c" ns2:_="">
    <xsd:import namespace="94cc8053-8d8c-49ea-856f-1648b6275459"/>
    <xsd:element name="properties">
      <xsd:complexType>
        <xsd:sequence>
          <xsd:element name="documentManagement">
            <xsd:complexType>
              <xsd:all>
                <xsd:element ref="ns2:Publish_x0020_to_x0020_web_x003f_" minOccurs="0"/>
                <xsd:element ref="ns2:Order0" minOccurs="0"/>
                <xsd:element ref="ns2:Resource_x0020_or_x0020_opinion_x0020_entry" minOccurs="0"/>
                <xsd:element ref="ns2:C_Resource_x0020_or_x0020_opinion_x0020_entry" minOccurs="0"/>
                <xsd:element ref="ns2:Resource_x0020_or_x0020_opinion_x0020_entryC_WebSection" minOccurs="0"/>
                <xsd:element ref="ns2:C_Resource_x0020_or_x0020_opinion_x0020_entryC_WebSection" minOccurs="0"/>
                <xsd:element ref="ns2:External_x0020_download" minOccurs="0"/>
                <xsd:element ref="ns2:Number_x0020_of_x0020_pages" minOccurs="0"/>
                <xsd:element ref="ns2:Resource_x0020_or_x0020_opinion_x0020_entryAuthor_x0028_s_x0029_" minOccurs="0"/>
                <xsd:element ref="ns2:C_Resource_x0020_or_x0020_opinion_x0020_entryAuthor_x0028_s_x0029_" minOccurs="0"/>
                <xsd:element ref="ns2:Resource_x0020_or_x0020_opinion_x0020_entryTitle_x002c__x0020_series_x0020_0" minOccurs="0"/>
                <xsd:element ref="ns2:C_Resource_x0020_or_x0020_opinion_x0020_entryTitle_x002c__x0020_series_x0020_0" minOccurs="0"/>
                <xsd:element ref="ns2:Resource_x0020_or_x0020_opinion_x0020_entryC_Series" minOccurs="0"/>
                <xsd:element ref="ns2:C_Resource_x0020_or_x0020_opinion_x0020_entryC_Ser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cc8053-8d8c-49ea-856f-1648b6275459" elementFormDefault="qualified">
    <xsd:import namespace="http://schemas.microsoft.com/office/2006/documentManagement/types"/>
    <xsd:import namespace="http://schemas.microsoft.com/office/infopath/2007/PartnerControls"/>
    <xsd:element name="Publish_x0020_to_x0020_web_x003f_" ma:index="8" nillable="true" ma:displayName="Publish to web?" ma:default="1" ma:description="Is this file ready to be published to the web?" ma:internalName="Publish_x0020_to_x0020_web_x003f_">
      <xsd:simpleType>
        <xsd:restriction base="dms:Boolean"/>
      </xsd:simpleType>
    </xsd:element>
    <xsd:element name="Order0" ma:index="9" nillable="true" ma:displayName="Order" ma:default="1" ma:description="Choose where this file should appear on the list of files." ma:format="Dropdown" ma:internalName="Order0">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restriction>
      </xsd:simpleType>
    </xsd:element>
    <xsd:element name="Resource_x0020_or_x0020_opinion_x0020_entry" ma:index="10" nillable="true" ma:displayName="Resource or opinion entry" ma:description="Link to the resource or opinion key list entry that this is a file from." ma:list="{91DE294A-379C-4914-893F-69E1A2C5CB74}" ma:internalName="Resource_x0020_or_x0020_opinion_x0020_entry" ma:showField="ID" ma:web="2bdcabb1-9838-4b64-a0dc-c62c68f49f10">
      <xsd:simpleType>
        <xsd:restriction base="dms:Unknown"/>
      </xsd:simpleType>
    </xsd:element>
    <xsd:element name="C_Resource_x0020_or_x0020_opinion_x0020_entry" ma:index="11" nillable="true" ma:displayName="C_Resource or opinion entry" ma:internalName="C_Resource_x0020_or_x0020_opinion_x0020_entry" ma:readOnly="true">
      <xsd:simpleType>
        <xsd:restriction base="dms:Text"/>
      </xsd:simpleType>
    </xsd:element>
    <xsd:element name="Resource_x0020_or_x0020_opinion_x0020_entryC_WebSection" ma:index="12" nillable="true" ma:displayName="Resource or opinion entry:C_WebSection" ma:list="{91DE294A-379C-4914-893F-69E1A2C5CB74}" ma:internalName="Resource_x0020_or_x0020_opinion_x0020_entryC_WebSection" ma:readOnly="false" ma:showField="C_WebSection" ma:web="2bdcabb1-9838-4b64-a0dc-c62c68f49f10">
      <xsd:simpleType>
        <xsd:restriction base="dms:Unknown"/>
      </xsd:simpleType>
    </xsd:element>
    <xsd:element name="C_Resource_x0020_or_x0020_opinion_x0020_entryC_WebSection" ma:index="13" nillable="true" ma:displayName="C_Resource or opinion entry:C_WebSection" ma:internalName="C_Resource_x0020_or_x0020_opinion_x0020_entryC_WebSection" ma:readOnly="true">
      <xsd:simpleType>
        <xsd:restriction base="dms:Text"/>
      </xsd:simpleType>
    </xsd:element>
    <xsd:element name="External_x0020_download" ma:index="14" nillable="true" ma:displayName="External download" ma:description="Enter a web address (including 'http://' or 'https://') for this file if it is available online through another site. If used, the ODI website will point to this external version of the file rather than a local download from ODI." ma:internalName="External_x0020_download">
      <xsd:simpleType>
        <xsd:restriction base="dms:Text">
          <xsd:maxLength value="255"/>
        </xsd:restriction>
      </xsd:simpleType>
    </xsd:element>
    <xsd:element name="Number_x0020_of_x0020_pages" ma:index="15" nillable="true" ma:displayName="Number of pages" ma:decimals="0" ma:description="How many pages (for publications) is this resource?" ma:internalName="Number_x0020_of_x0020_pages">
      <xsd:simpleType>
        <xsd:restriction base="dms:Number"/>
      </xsd:simpleType>
    </xsd:element>
    <xsd:element name="Resource_x0020_or_x0020_opinion_x0020_entryAuthor_x0028_s_x0029_" ma:index="16" nillable="true" ma:displayName="Resource or opinion entry:Author(s)" ma:list="{91DE294A-379C-4914-893F-69E1A2C5CB74}" ma:internalName="Resource_x0020_or_x0020_opinion_x0020_entryAuthor_x0028_s_x0029_" ma:readOnly="false" ma:showField="Author_x0028_s_x0029_" ma:web="2bdcabb1-9838-4b64-a0dc-c62c68f49f10">
      <xsd:simpleType>
        <xsd:restriction base="dms:Unknown"/>
      </xsd:simpleType>
    </xsd:element>
    <xsd:element name="C_Resource_x0020_or_x0020_opinion_x0020_entryAuthor_x0028_s_x0029_" ma:index="17" nillable="true" ma:displayName="C_Resource or opinion entry:Author(s)" ma:internalName="C_Resource_x0020_or_x0020_opinion_x0020_entryAuthor_x0028_s_x0029_" ma:readOnly="true">
      <xsd:simpleType>
        <xsd:restriction base="dms:Text"/>
      </xsd:simpleType>
    </xsd:element>
    <xsd:element name="Resource_x0020_or_x0020_opinion_x0020_entryTitle_x002c__x0020_series_x0020_0" ma:index="18" nillable="true" ma:displayName="Resource or opinion entry:Title, series and type" ma:list="{91DE294A-379C-4914-893F-69E1A2C5CB74}" ma:internalName="Resource_x0020_or_x0020_opinion_x0020_entryTitle_x002c__x0020_series_x0020_0" ma:readOnly="false" ma:showField="Title_x002c__x0020_series_x0020_0" ma:web="2bdcabb1-9838-4b64-a0dc-c62c68f49f10">
      <xsd:simpleType>
        <xsd:restriction base="dms:Unknown"/>
      </xsd:simpleType>
    </xsd:element>
    <xsd:element name="C_Resource_x0020_or_x0020_opinion_x0020_entryTitle_x002c__x0020_series_x0020_0" ma:index="19" nillable="true" ma:displayName="C_Resource or opinion entry:Title, series and type" ma:internalName="C_Resource_x0020_or_x0020_opinion_x0020_entryTitle_x002c__x0020_series_x0020_0" ma:readOnly="true">
      <xsd:simpleType>
        <xsd:restriction base="dms:Text"/>
      </xsd:simpleType>
    </xsd:element>
    <xsd:element name="Resource_x0020_or_x0020_opinion_x0020_entryC_Series" ma:index="20" nillable="true" ma:displayName="Resource or opinion entry:C_Series" ma:list="{91DE294A-379C-4914-893F-69E1A2C5CB74}" ma:internalName="Resource_x0020_or_x0020_opinion_x0020_entryC_Series" ma:readOnly="false" ma:showField="C_Series" ma:web="2bdcabb1-9838-4b64-a0dc-c62c68f49f10">
      <xsd:simpleType>
        <xsd:restriction base="dms:Unknown"/>
      </xsd:simpleType>
    </xsd:element>
    <xsd:element name="C_Resource_x0020_or_x0020_opinion_x0020_entryC_Series" ma:index="21" nillable="true" ma:displayName="C_Resource or opinion entry:C_Series" ma:internalName="C_Resource_x0020_or_x0020_opinion_x0020_entryC_Serie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source_x0020_or_x0020_opinion_x0020_entryC_Series xmlns="94cc8053-8d8c-49ea-856f-1648b6275459" xsi:nil="true"/>
    <Order0 xmlns="94cc8053-8d8c-49ea-856f-1648b6275459">2</Order0>
    <Resource_x0020_or_x0020_opinion_x0020_entry xmlns="94cc8053-8d8c-49ea-856f-1648b6275459">10092;#</Resource_x0020_or_x0020_opinion_x0020_entry>
    <Publish_x0020_to_x0020_web_x003f_ xmlns="94cc8053-8d8c-49ea-856f-1648b6275459">true</Publish_x0020_to_x0020_web_x003f_>
    <Resource_x0020_or_x0020_opinion_x0020_entryC_WebSection xmlns="94cc8053-8d8c-49ea-856f-1648b6275459">10092;#10092</Resource_x0020_or_x0020_opinion_x0020_entryC_WebSection>
    <External_x0020_download xmlns="94cc8053-8d8c-49ea-856f-1648b6275459" xsi:nil="true"/>
    <Number_x0020_of_x0020_pages xmlns="94cc8053-8d8c-49ea-856f-1648b6275459" xsi:nil="true"/>
    <Resource_x0020_or_x0020_opinion_x0020_entryAuthor_x0028_s_x0029_ xmlns="94cc8053-8d8c-49ea-856f-1648b6275459">10092;#10092</Resource_x0020_or_x0020_opinion_x0020_entryAuthor_x0028_s_x0029_>
    <Resource_x0020_or_x0020_opinion_x0020_entryTitle_x002c__x0020_series_x0020_0 xmlns="94cc8053-8d8c-49ea-856f-1648b6275459">10092;#10092</Resource_x0020_or_x0020_opinion_x0020_entryTitle_x002c__x0020_series_x0020_0>
    <C_Resource_x0020_or_x0020_opinion_x0020_entry xmlns="94cc8053-8d8c-49ea-856f-1648b6275459">10092</C_Resource_x0020_or_x0020_opinion_x0020_entry>
    <C_Resource_x0020_or_x0020_opinion_x0020_entryC_WebSection xmlns="94cc8053-8d8c-49ea-856f-1648b6275459">Publication</C_Resource_x0020_or_x0020_opinion_x0020_entryC_WebSection>
    <C_Resource_x0020_or_x0020_opinion_x0020_entryTitle_x002c__x0020_series_x0020_0 xmlns="94cc8053-8d8c-49ea-856f-1648b6275459">G20 subsidies to oil gas and coal production: China -  - Research reports and studies</C_Resource_x0020_or_x0020_opinion_x0020_entryTitle_x002c__x0020_series_x0020_0>
    <C_Resource_x0020_or_x0020_opinion_x0020_entryAuthor_x0028_s_x0029_ xmlns="94cc8053-8d8c-49ea-856f-1648b6275459">Benjamin Denjean, Ivetta Gerasimchuk, Ken Bossong and Sam Pickard</C_Resource_x0020_or_x0020_opinion_x0020_entryAuthor_x0028_s_x0029_>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FB02B2-D54F-47E5-B59A-5786D320F4AC}"/>
</file>

<file path=customXml/itemProps2.xml><?xml version="1.0" encoding="utf-8"?>
<ds:datastoreItem xmlns:ds="http://schemas.openxmlformats.org/officeDocument/2006/customXml" ds:itemID="{E682C904-D034-49F2-ACFD-5B8132A6EFEF}"/>
</file>

<file path=customXml/itemProps3.xml><?xml version="1.0" encoding="utf-8"?>
<ds:datastoreItem xmlns:ds="http://schemas.openxmlformats.org/officeDocument/2006/customXml" ds:itemID="{9BC25070-94AE-4B63-AE62-D01816AC2A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National Subsidies</vt:lpstr>
      <vt:lpstr>SOE Investment</vt:lpstr>
      <vt:lpstr>PF_Summary</vt:lpstr>
      <vt:lpstr>PF_Domestic_Full</vt:lpstr>
      <vt:lpstr>PF_International_Full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G20 subsidies to oil gas and coal production: China data sheet</dc:title>
  <dc:creator>Benjamin DENJEAN</dc:creator>
  <cp:lastModifiedBy>Caroline Haywood</cp:lastModifiedBy>
  <cp:lastPrinted>2015-11-02T10:37:43Z</cp:lastPrinted>
  <dcterms:created xsi:type="dcterms:W3CDTF">2015-09-09T10:12:28Z</dcterms:created>
  <dcterms:modified xsi:type="dcterms:W3CDTF">2015-11-11T13:06:00Z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0x010100A905DC7642379B4E930CB9F746B2B8C3</vt:lpwstr>
  </property>
</Properties>
</file>