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C:\Users\c.little\Documents\"/>
    </mc:Choice>
  </mc:AlternateContent>
  <bookViews>
    <workbookView xWindow="0" yWindow="0" windowWidth="20160" windowHeight="8460" tabRatio="500"/>
  </bookViews>
  <sheets>
    <sheet name="Overview" sheetId="11" r:id="rId1"/>
    <sheet name="National Subsidies" sheetId="1" r:id="rId2"/>
    <sheet name="SOE Investment" sheetId="2" r:id="rId3"/>
    <sheet name="PF_Summary" sheetId="3" r:id="rId4"/>
    <sheet name="PF_Domestic_Full" sheetId="5" r:id="rId5"/>
    <sheet name="PF_International_Full" sheetId="6" r:id="rId6"/>
  </sheets>
  <definedNames>
    <definedName name="_ftn1" localSheetId="2">'SOE Investment'!$A$50</definedName>
    <definedName name="_ftnref1" localSheetId="2">'SOE Investment'!$D$46</definedName>
  </definedNames>
  <calcPr calcId="171027"/>
  <extLst>
    <ext xmlns:mx="http://schemas.microsoft.com/office/mac/excel/2008/main" uri="http://schemas.microsoft.com/office/mac/excel/2008/main">
      <mx:ArchID Flags="2"/>
    </ext>
  </extLst>
</workbook>
</file>

<file path=xl/calcChain.xml><?xml version="1.0" encoding="utf-8"?>
<calcChain xmlns="http://schemas.openxmlformats.org/spreadsheetml/2006/main">
  <c r="F41" i="1" l="1"/>
  <c r="E41" i="1"/>
  <c r="F33" i="1"/>
  <c r="D41" i="1"/>
  <c r="E35" i="1" l="1"/>
  <c r="D35" i="1" s="1"/>
  <c r="F35" i="1"/>
  <c r="E36" i="1"/>
  <c r="D36" i="1" s="1"/>
  <c r="F36" i="1"/>
  <c r="E37" i="1"/>
  <c r="F37" i="1"/>
  <c r="E38" i="1"/>
  <c r="F38" i="1"/>
  <c r="E39" i="1"/>
  <c r="F39" i="1"/>
  <c r="E40" i="1"/>
  <c r="F40" i="1"/>
  <c r="D40" i="1" s="1"/>
  <c r="F9" i="1"/>
  <c r="E9" i="1"/>
  <c r="D9" i="1" s="1"/>
  <c r="E12" i="1"/>
  <c r="D12" i="1" s="1"/>
  <c r="E14" i="1"/>
  <c r="F12" i="1"/>
  <c r="E15" i="1"/>
  <c r="E13" i="1"/>
  <c r="E10" i="1"/>
  <c r="E11" i="1"/>
  <c r="D11" i="1" s="1"/>
  <c r="F11" i="1"/>
  <c r="E24" i="1"/>
  <c r="F24" i="1"/>
  <c r="D24" i="1" s="1"/>
  <c r="E25" i="1"/>
  <c r="F25" i="1"/>
  <c r="E26" i="1"/>
  <c r="F26" i="1"/>
  <c r="E27" i="1"/>
  <c r="D27" i="1" s="1"/>
  <c r="F27" i="1"/>
  <c r="E28" i="1"/>
  <c r="D28" i="1" s="1"/>
  <c r="F28" i="1"/>
  <c r="E31" i="1"/>
  <c r="F31" i="1"/>
  <c r="E7" i="1"/>
  <c r="E21" i="1" s="1"/>
  <c r="E8" i="1"/>
  <c r="E29" i="1"/>
  <c r="E30" i="1"/>
  <c r="D31" i="1"/>
  <c r="D25" i="1"/>
  <c r="D39" i="1"/>
  <c r="G31" i="5"/>
  <c r="G30" i="5"/>
  <c r="H22" i="5"/>
  <c r="H23" i="5" s="1"/>
  <c r="H24" i="5" s="1"/>
  <c r="H21" i="5"/>
  <c r="F68" i="6"/>
  <c r="F67" i="6"/>
  <c r="G61" i="6"/>
  <c r="G62" i="6"/>
  <c r="F5" i="3"/>
  <c r="F6" i="3" s="1"/>
  <c r="G5" i="3"/>
  <c r="G6" i="3" s="1"/>
  <c r="F8" i="3"/>
  <c r="G8" i="3"/>
  <c r="F9" i="3"/>
  <c r="G9" i="3" s="1"/>
  <c r="D6" i="3"/>
  <c r="D10" i="3"/>
  <c r="D12" i="3"/>
  <c r="E6" i="3"/>
  <c r="E12" i="3" s="1"/>
  <c r="E10" i="3"/>
  <c r="B6" i="3"/>
  <c r="B12" i="3" s="1"/>
  <c r="B10" i="3"/>
  <c r="C6" i="3"/>
  <c r="C10" i="3"/>
  <c r="D26" i="1" l="1"/>
  <c r="G32" i="5"/>
  <c r="F21" i="1"/>
  <c r="F43" i="1" s="1"/>
  <c r="D38" i="1"/>
  <c r="C12" i="3"/>
  <c r="F10" i="3"/>
  <c r="F12" i="3" s="1"/>
  <c r="G63" i="6"/>
  <c r="G64" i="6" s="1"/>
  <c r="D37" i="1"/>
  <c r="F32" i="1"/>
  <c r="D21" i="1"/>
  <c r="D32" i="1"/>
  <c r="G10" i="3"/>
  <c r="G12" i="3" s="1"/>
  <c r="E32" i="1"/>
  <c r="E33" i="1" s="1"/>
  <c r="E43" i="1" s="1"/>
  <c r="D33" i="1" l="1"/>
  <c r="D43" i="1" s="1"/>
</calcChain>
</file>

<file path=xl/sharedStrings.xml><?xml version="1.0" encoding="utf-8"?>
<sst xmlns="http://schemas.openxmlformats.org/spreadsheetml/2006/main" count="728" uniqueCount="240">
  <si>
    <t>NOTE: for all transactions where EDC.ca is the source, and where no other source information could be found, the lowest end of the range listed at EDC.ca for a given transaction has been used; estimates are likely conservative</t>
    <phoneticPr fontId="29" type="noConversion"/>
  </si>
  <si>
    <t>Stage</t>
    <phoneticPr fontId="29" type="noConversion"/>
  </si>
  <si>
    <t>Source</t>
    <phoneticPr fontId="29" type="noConversion"/>
  </si>
  <si>
    <t>Stage</t>
    <phoneticPr fontId="29" type="noConversion"/>
  </si>
  <si>
    <t>Source</t>
    <phoneticPr fontId="29" type="noConversion"/>
  </si>
  <si>
    <t>Total fossil fuel finance 2013 &amp; 2014</t>
  </si>
  <si>
    <t>Annual avg. fossil fuel finance</t>
  </si>
  <si>
    <t>Subtotal domestic</t>
  </si>
  <si>
    <t>Multilateral development banks</t>
  </si>
  <si>
    <t>Subtotal international</t>
  </si>
  <si>
    <t>Totals 2013/2014</t>
  </si>
  <si>
    <t>Public finance summary (USD million - except where otherwise indicated)</t>
  </si>
  <si>
    <t>TOTAL 2013</t>
  </si>
  <si>
    <t>TOTAL 2014</t>
  </si>
  <si>
    <t xml:space="preserve">COMBINED TOTAL </t>
  </si>
  <si>
    <t>ANNUAL AVG</t>
  </si>
  <si>
    <t>UPSTREAM</t>
  </si>
  <si>
    <t>DOWNSTREAM</t>
  </si>
  <si>
    <t>TOTAL</t>
  </si>
  <si>
    <t>Parex Resources Inc.</t>
  </si>
  <si>
    <t>Colombia</t>
  </si>
  <si>
    <t>Support of foreign direct investment</t>
  </si>
  <si>
    <t>Indian Oil Corporate Limited</t>
  </si>
  <si>
    <t>India</t>
  </si>
  <si>
    <t>Petroleos Mexicanos</t>
  </si>
  <si>
    <t>Mexico</t>
  </si>
  <si>
    <t>Q'Max Solutions Inc.</t>
  </si>
  <si>
    <t>Sasol Chemicals (USA) LLC</t>
  </si>
  <si>
    <t>USA</t>
  </si>
  <si>
    <t>Chesapeake Energy Corporation</t>
  </si>
  <si>
    <t>Trinidad Drilling Ltd.</t>
  </si>
  <si>
    <t>Phillips 66 Company</t>
  </si>
  <si>
    <t>QEP Resources, Inc.</t>
  </si>
  <si>
    <t>Valores Quimicos, S.A. de C.V.</t>
  </si>
  <si>
    <t>TransCanada PipeLines Limited</t>
  </si>
  <si>
    <t>Yapi Kredi Finansal Kiralama Anonim Ortakligi</t>
  </si>
  <si>
    <t>Support of machinery and equipment</t>
  </si>
  <si>
    <t>Empresa Nacional del Petróleo</t>
  </si>
  <si>
    <t>Support for future procurement of various Canadian goods and service</t>
  </si>
  <si>
    <t>Devon Energy Corporation</t>
  </si>
  <si>
    <t>Acquisition financing</t>
  </si>
  <si>
    <t>Petróleo Brasileiro S/A - Petrobras</t>
  </si>
  <si>
    <t>Brazil</t>
  </si>
  <si>
    <t>TransCanada American Investments Ltd</t>
  </si>
  <si>
    <t>Canadian Direct Investment Abroad - General Corporate Purposes</t>
  </si>
  <si>
    <t>SOE Investment (USD million  - except where otherwise indicated)</t>
  </si>
  <si>
    <t>Public finance domestic (full) (USD  - except where otherwise indicated)</t>
  </si>
  <si>
    <t>Public finance international (full) (USD  - except where otherwise indicated)</t>
  </si>
  <si>
    <t>Coal mining</t>
  </si>
  <si>
    <t>Coal fired power</t>
  </si>
  <si>
    <t>Upstream oil and gas</t>
  </si>
  <si>
    <t>Oil and gas pipelines, power plants and refineries</t>
  </si>
  <si>
    <t>Working capital for general corp purposes</t>
  </si>
  <si>
    <t>P.M.I. Trading Limited</t>
  </si>
  <si>
    <t>China Gas Holdings Limited</t>
  </si>
  <si>
    <t>Hong Kong</t>
  </si>
  <si>
    <t>QEP Midstream Partners Operating LLC</t>
  </si>
  <si>
    <t>Sale of oil &amp; gas field equipment</t>
  </si>
  <si>
    <t>TC Pipelines, LP</t>
  </si>
  <si>
    <t>Canadian Direct Investment Abroad</t>
  </si>
  <si>
    <t>Alenco Inc.</t>
  </si>
  <si>
    <t>Project Sponsor: Saudi Arabian Oil Compny (Saudi Aramco) Dow Chemical                      Project Name: Sadara Chemicals Project</t>
  </si>
  <si>
    <t>Saudi Arabia</t>
  </si>
  <si>
    <t>Transglobe Petroleum International Inc.</t>
  </si>
  <si>
    <t>Egypt, Arab Republic Of</t>
  </si>
  <si>
    <t>Renewal of Credit Facilities in support of FDI</t>
  </si>
  <si>
    <t>Phillips 66</t>
  </si>
  <si>
    <t>ROS-VIT Limited, ROS-GIP Limited</t>
  </si>
  <si>
    <t>Prepayment Facility</t>
  </si>
  <si>
    <t>Access Midstream Partners, L.P.</t>
  </si>
  <si>
    <t>Alliance Pipeline L.P.</t>
  </si>
  <si>
    <t>TOTAL UPSTREAM</t>
  </si>
  <si>
    <t>TOTAL DOWNSTREAM</t>
  </si>
  <si>
    <t>Export Development Canada</t>
    <phoneticPr fontId="29" type="noConversion"/>
  </si>
  <si>
    <t>Union Gas Limited</t>
  </si>
  <si>
    <t>Sale of various Canadian goods and services</t>
  </si>
  <si>
    <t>Downstream</t>
  </si>
  <si>
    <t>Westcoast Energy Inc.</t>
  </si>
  <si>
    <t>Sale of oil &amp; gas field services</t>
  </si>
  <si>
    <t>MEG Energy Corp.</t>
  </si>
  <si>
    <t>Working capital facility</t>
  </si>
  <si>
    <t>Sanjel Corporation</t>
  </si>
  <si>
    <t>Support for future procurement of various Canadian goods and services</t>
  </si>
  <si>
    <t>Athabasca Oil Corporation</t>
  </si>
  <si>
    <t>Talisman Energy Inc.</t>
  </si>
  <si>
    <t>Amendment to Corporate Facility</t>
  </si>
  <si>
    <t>Support of pre-export financing</t>
  </si>
  <si>
    <t>Sawyer &amp; Stiebert, 2010 updated with CAPP 2015 Statistical Handbook for Canada's Upstream Petroleum Industry &amp; 2015 Mining-specific Tax Provisions</t>
  </si>
  <si>
    <t>Not available</t>
  </si>
  <si>
    <t>Energy Alberta CCS projects (Carbon Trunk Line + Shell Quest)</t>
  </si>
  <si>
    <t>Government grants for plant construction</t>
  </si>
  <si>
    <t>Plant Planning &amp; Construction</t>
  </si>
  <si>
    <t>Orphan Well Abandonment</t>
  </si>
  <si>
    <t>Field Decommissioning</t>
  </si>
  <si>
    <t>Government spending on field decommissioning and severance packages to former employees</t>
  </si>
  <si>
    <t>Energy Alberta, 2015</t>
  </si>
  <si>
    <t>Direct spending</t>
  </si>
  <si>
    <t>Support for working capital</t>
  </si>
  <si>
    <t>Compania de Petroleos de Chile Copec S.A.</t>
  </si>
  <si>
    <t>Chile</t>
  </si>
  <si>
    <t>Canadian Western Bank (New Wave Energy Services Ltd)</t>
  </si>
  <si>
    <t>Noble Energy, Inc.</t>
  </si>
  <si>
    <t>Astoria Energy II LLC</t>
  </si>
  <si>
    <t>Indian Oil Corporation Limited</t>
  </si>
  <si>
    <t xml:space="preserve">India </t>
  </si>
  <si>
    <t>Support for inbound foreign direct investment</t>
  </si>
  <si>
    <t>Tabasco Jackup S.A. de C.V.</t>
  </si>
  <si>
    <t>Enbridge Inc.</t>
  </si>
  <si>
    <t>Sale of pipeline transmission and distribution equipment</t>
  </si>
  <si>
    <t>Chevron Phillips Chemical Company LLC</t>
  </si>
  <si>
    <t>Enerflex Ltd.</t>
  </si>
  <si>
    <t>Sale of engineering and procurement services</t>
  </si>
  <si>
    <t>ConocoPhillips</t>
  </si>
  <si>
    <t>STAR Rafineri A.S.</t>
  </si>
  <si>
    <t>Turkey</t>
  </si>
  <si>
    <t>Pacific Rubiales Energy Corp.</t>
  </si>
  <si>
    <t>DCP Midstream LLC</t>
  </si>
  <si>
    <t>DCP Midstream Partners, LP</t>
  </si>
  <si>
    <t xml:space="preserve">Canacol Energy Colombia S.A. </t>
  </si>
  <si>
    <t>Reliance Industries Limited</t>
  </si>
  <si>
    <t>Altira Technology Fund VI LP</t>
  </si>
  <si>
    <t>Investment in a Centure Capital Fund</t>
  </si>
  <si>
    <t>QEP Resources</t>
  </si>
  <si>
    <t>Joint Stock Company Gazprom Neft</t>
  </si>
  <si>
    <t>Russia</t>
  </si>
  <si>
    <t>Xtreme Drilling and Coil Services Corp.</t>
  </si>
  <si>
    <t>General corporate purposes</t>
  </si>
  <si>
    <t>Vier Gas Transport GmbH</t>
  </si>
  <si>
    <t>Germany</t>
  </si>
  <si>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</si>
  <si>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</si>
  <si>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</si>
  <si>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</si>
  <si>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</si>
  <si>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</si>
  <si>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</si>
  <si>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r>
      <t>National subsidies (</t>
    </r>
    <r>
      <rPr>
        <b/>
        <sz val="10"/>
        <color indexed="62"/>
        <rFont val="Arial"/>
        <family val="2"/>
      </rPr>
      <t xml:space="preserve">million </t>
    </r>
    <r>
      <rPr>
        <b/>
        <sz val="10"/>
        <color rgb="FF4F81BD"/>
        <rFont val="Arial"/>
        <family val="2"/>
      </rPr>
      <t>USD  - except where otherwise indicated)</t>
    </r>
  </si>
  <si>
    <t>Tax deductions for development expense, including accelerated depreciation; Tax deductions for development expense, including accelerated depreciation; Tax deductions, including accelerated depreciation, for earned depletion allowances, for operation of m</t>
  </si>
  <si>
    <t>Field Development; Extraction from a Field</t>
  </si>
  <si>
    <t>Heartlands Oil and Gas Road Rehabilitation (BC)</t>
  </si>
  <si>
    <t>Petroleum Technology Research Centre (Federal + Saskatchewan)</t>
  </si>
  <si>
    <t>Sales Tax Exemption for Exploration Equipment (Like MB + BC)</t>
  </si>
  <si>
    <t>We have identified some majority (&gt;50%) owned sub-national utilities, however their investments are not accounted for, as we did not include sub-national SOE investment in our analysis (see methodology in main report and Canada Country Study).</t>
  </si>
  <si>
    <t>National</t>
  </si>
  <si>
    <t>Sub-national</t>
  </si>
  <si>
    <t>Total (National)</t>
  </si>
  <si>
    <t>Total (Sub-national)</t>
  </si>
  <si>
    <t>Boundary Dam CCS (Federal share in form of grants)</t>
  </si>
  <si>
    <t>Oil and Gas R&amp;D Funding (Newfoundland and Labrador)</t>
  </si>
  <si>
    <t>Total direct spending</t>
  </si>
  <si>
    <t>Crescent Point Energy Corp.</t>
  </si>
  <si>
    <t>Canada</t>
  </si>
  <si>
    <t>General Corporate Purposes</t>
  </si>
  <si>
    <t>Oil and gas</t>
  </si>
  <si>
    <t>Upstream</t>
  </si>
  <si>
    <t>https://www19.edc.ca/edcsecure/disclosure/DisclosureView.aspx?yr=2014&amp;lang=EN</t>
  </si>
  <si>
    <t>Husky Energy Inc.</t>
  </si>
  <si>
    <t>Suncor Energy Inc.</t>
  </si>
  <si>
    <t>Calfrac Well Services Ltd</t>
  </si>
  <si>
    <t>Working Capital Facility</t>
  </si>
  <si>
    <t>Gaining Access, Exploration &amp; Appraisal</t>
  </si>
  <si>
    <t>ODI&amp;OCI, 2014</t>
  </si>
  <si>
    <t>Tax deductions for exploration expense, including accelerated depreciation; Tax deductions for development expense, including accelerated depreciation</t>
  </si>
  <si>
    <t>Gaining Access, Exploration &amp; Appraisal; Field Development</t>
  </si>
  <si>
    <t>Tax deductions, including accelerated depreciation, for operation of certain plants and purchase of certain equipment</t>
  </si>
  <si>
    <t>Based on CESD, 2012 estimate of CAD 300/year, times the corresponding year's percentage based on NRCAN phase out schedule, which can be found here: https://www.nrcan.gc.ca/mining-materials/taxation/mining-taxation-regime/8892#lnk5</t>
  </si>
  <si>
    <t>Budget 2007 proposed to phase out the accelerated Capital Cost Allowance (ACCA) for oil sands projects—both mining and in-situ operations. The regular 25% CCA rate will remain in place.
2011: 90%
2012: 80%
2013: 60%
2014: 30%
After 2014: 0%</t>
  </si>
  <si>
    <t>Introduction of ACCA for Liquified natural gas (LNG) assets</t>
  </si>
  <si>
    <t>Government-funded R&amp;D for field development and operation</t>
  </si>
  <si>
    <t>Coal</t>
  </si>
  <si>
    <t xml:space="preserve">Canadian Exploration Expense </t>
  </si>
  <si>
    <t>Saskatchewan Petroleum Research Incentive</t>
  </si>
  <si>
    <t>Duty exemption for offshore exploration equipment imports</t>
  </si>
  <si>
    <t>Tax deductions for development expense, including accelerated depreciation; Tax deductions for development expense, including accelerated depreciation; Tax deductions, including accelerated depreciation, for earned depletion allowances, for operation of mature and non-conventional fields and purchase of certain field operation equipment</t>
  </si>
  <si>
    <t>Road and Pipeline Infrastructure Credit (BC)</t>
  </si>
  <si>
    <t>Fuel Tax Exemption for Transmitting Waste Gas (BC)</t>
  </si>
  <si>
    <t>Summer Drilling Credit (BC)</t>
  </si>
  <si>
    <t>Subsidy</t>
  </si>
  <si>
    <t>Subsidy type</t>
  </si>
  <si>
    <t>Targeted energy source</t>
  </si>
  <si>
    <t xml:space="preserve">Estimated annual amount, million USD </t>
  </si>
  <si>
    <t>2013 estimate</t>
  </si>
  <si>
    <t>2014 estimate</t>
  </si>
  <si>
    <t>Stage:</t>
  </si>
  <si>
    <t>Tax expenditure</t>
  </si>
  <si>
    <t>Total National Subsidies</t>
  </si>
  <si>
    <t>Institution name</t>
  </si>
  <si>
    <t>Domestic</t>
  </si>
  <si>
    <t>International</t>
  </si>
  <si>
    <t>Project</t>
  </si>
  <si>
    <t>Description</t>
  </si>
  <si>
    <t>Fossil Fuel Sector</t>
  </si>
  <si>
    <t>Value</t>
  </si>
  <si>
    <t>Period</t>
  </si>
  <si>
    <t>Recipient Country</t>
  </si>
  <si>
    <t>PF Institution</t>
  </si>
  <si>
    <t>Source</t>
  </si>
  <si>
    <t>Tax deductions for exploration expense, including accelerated depreciation</t>
  </si>
  <si>
    <t>Oil &amp; Gas</t>
  </si>
  <si>
    <t>Gaining Access, Exploration &amp; Appraisal of a Field</t>
  </si>
  <si>
    <t>Tax deductions for development expense, including accelerated depreciation</t>
  </si>
  <si>
    <t>Oil</t>
  </si>
  <si>
    <t>Field Development</t>
  </si>
  <si>
    <t>Canadian Development Expense: 30% deductible on a declining-balance basis, can be accumulated in a Cumulative CDE pool</t>
  </si>
  <si>
    <t>Canadian Exploration Expense</t>
  </si>
  <si>
    <t>Addition to CEE of the following expenses: environmental studies and community consultations that are required in order to obtain an exploration permit or licence</t>
  </si>
  <si>
    <t>Total (Combined)</t>
  </si>
  <si>
    <t>n.a.</t>
  </si>
  <si>
    <t>Plant Operation</t>
  </si>
  <si>
    <t>SaskPower Annual Report - 2011</t>
  </si>
  <si>
    <t>Government spending on field-related infrastructure (ports, roads, rail, pipelines, waste management) and provision of this infrastructure at below-market rates</t>
  </si>
  <si>
    <t>This is a relief on royalties to promote the construction of roads, pipelines, and associated facilities in relation to oil and gas extraction (upstream)</t>
  </si>
  <si>
    <t>Investment by SOEs in plant operation and modernization nationally</t>
  </si>
  <si>
    <t>Atlantic Investment Tax Credit (AITC): 10% (2013) and 5% (2014) tax credit on energy investments, especially offshore oil and gas</t>
  </si>
  <si>
    <t>Tax deductions for development expense, including accelerated depreciation; Tax deductions fore development expense, including accelerated depreciation; Tax deductions, including accelerated depreciation, for earned depletion allowances, for operation of mature and non-conventional fields and purchase of certain field operation equipment</t>
  </si>
  <si>
    <t>Gaining Access, Exploration &amp; Appraisal of a Field; Field Development; Extraction from a field</t>
  </si>
  <si>
    <t>Finance Candada, 2015; See also NRCAN</t>
  </si>
  <si>
    <t>Gas</t>
  </si>
  <si>
    <t>OECD, 2015</t>
  </si>
  <si>
    <t>Relief on property taxes</t>
  </si>
  <si>
    <t>Canadian Oil and Gas Property Expense (COGPE): 10% deduction for the cost of acquiring an oil or gas well; an interest or right to explore, drill, or extract oil or natural gas; or a qualifying interest or right in oil or gas production (excl. Crown royalties)</t>
  </si>
  <si>
    <t>Accelarated capital cost allowance (ACCA) for tar-sands projects and accelerated write-offs for some intangible tar-sands costs</t>
  </si>
  <si>
    <t>Export Development Canada</t>
    <phoneticPr fontId="29" type="noConversion"/>
  </si>
  <si>
    <t>Export Development Canada</t>
    <phoneticPr fontId="29" type="noConversion"/>
  </si>
  <si>
    <t>Foreign resource expense (FRE) and foreign exploration and development expense (FEDE): 30% deduction for exploration costs overseas</t>
  </si>
  <si>
    <t>Oil, Gas &amp; Coal</t>
  </si>
  <si>
    <t>Exploration limited partnerships: proceeds taxed as capital gains at just 50% the rate of regular income</t>
  </si>
  <si>
    <t>Flow-through share deductions</t>
  </si>
  <si>
    <t>&lt; 1</t>
  </si>
  <si>
    <t>[2015-03-01 News Release]
For expenses incurred after February 2015, the costs associated with undertaking environmental studies and community consultations that are required in order to obtain an exploration permit or licence will be eligible for CEE treatment.</t>
  </si>
  <si>
    <t>Relief on royalties and production taxes on field output</t>
  </si>
  <si>
    <t>Extraction from a Field</t>
  </si>
  <si>
    <t>Alberta Crown Royalty Reductions (Alta.)</t>
  </si>
  <si>
    <t>Deep Drilling Credit (unspecified, likely BC)</t>
  </si>
  <si>
    <t>Mining Exploration Tax Credit (BC)</t>
  </si>
  <si>
    <t>G20 SUBSIDIES FOR OIL, GAS AND COAL PRODUCTION: CANADA</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</si>
  <si>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</si>
  <si>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</si>
  <si>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</si>
  <si>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Read the Canada report: http://www.odi.org/publications/10091-G20-subsidies-oil-gas-coal-production-Canada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</si>
</sst>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
    <numFmt numFmtId="165" formatCode="_-* #,##0_-;\-* #,##0_-;_-* &quot;-&quot;??_-;_-@_-"/>
  </numFmts>
  <fonts count="35" x14ac:knownFonts="1">
    <font>
      <sz val="12"/>
      <color theme="1"/>
      <name val="Calibri"/>
      <family val="2"/>
      <scheme val="minor"/>
    </font>
    <font>
      <sz val="10"/>
      <color indexed="8"/>
      <name val="Times New Roman"/>
      <family val="1"/>
      <charset val="204"/>
    </font>
    <font>
      <u/>
      <sz val="12"/>
      <color theme="10"/>
      <name val="Calibri"/>
      <family val="2"/>
      <scheme val="minor"/>
    </font>
    <font>
      <u/>
      <sz val="12"/>
      <color theme="11"/>
      <name val="Calibri"/>
      <family val="2"/>
      <scheme val="minor"/>
    </font>
    <font>
      <b/>
      <sz val="10"/>
      <color indexed="8"/>
      <name val="Times New Roman"/>
      <family val="1"/>
      <charset val="204"/>
    </font>
    <font>
      <b/>
      <sz val="13"/>
      <color rgb="FF4F81BD"/>
      <name val="Calibri"/>
      <family val="2"/>
      <scheme val="minor"/>
    </font>
    <font>
      <b/>
      <sz val="11"/>
      <color indexed="8"/>
      <name val="Times New Roman"/>
      <family val="1"/>
    </font>
    <font>
      <b/>
      <sz val="10"/>
      <color indexed="8"/>
      <name val="Times New Roman"/>
      <family val="1"/>
      <charset val="204"/>
    </font>
    <font>
      <sz val="10"/>
      <color indexed="8"/>
      <name val="Times New Roman"/>
      <family val="1"/>
      <charset val="204"/>
    </font>
    <font>
      <b/>
      <sz val="12"/>
      <color theme="1"/>
      <name val="Calibri"/>
      <family val="2"/>
      <scheme val="minor"/>
    </font>
    <font>
      <sz val="11"/>
      <color indexed="8"/>
      <name val="Cambria"/>
      <family val="1"/>
    </font>
    <font>
      <sz val="11"/>
      <color theme="1"/>
      <name val="Calibri"/>
      <family val="2"/>
      <scheme val="minor"/>
    </font>
    <font>
      <sz val="12"/>
      <color indexed="8"/>
      <name val="Cambria"/>
      <family val="1"/>
    </font>
    <font>
      <sz val="12"/>
      <color theme="1"/>
      <name val="Calibri"/>
      <family val="2"/>
      <scheme val="minor"/>
    </font>
    <font>
      <sz val="12"/>
      <color indexed="8"/>
      <name val="Arial"/>
      <family val="2"/>
    </font>
    <font>
      <sz val="10"/>
      <color indexed="8"/>
      <name val="Arial"/>
      <family val="2"/>
    </font>
    <font>
      <b/>
      <sz val="10"/>
      <color rgb="FF4F81BD"/>
      <name val="Arial"/>
      <family val="2"/>
    </font>
    <font>
      <b/>
      <sz val="10"/>
      <color indexed="8"/>
      <name val="Arial"/>
      <family val="2"/>
    </font>
    <font>
      <sz val="10"/>
      <color indexed="8"/>
      <name val="Arial"/>
      <family val="2"/>
    </font>
    <font>
      <i/>
      <sz val="10"/>
      <color indexed="8"/>
      <name val="Arial"/>
      <family val="2"/>
    </font>
    <font>
      <i/>
      <sz val="10"/>
      <color indexed="8"/>
      <name val="Arial"/>
      <family val="2"/>
    </font>
    <font>
      <sz val="10"/>
      <name val="Arial"/>
      <family val="2"/>
    </font>
    <font>
      <sz val="10"/>
      <color theme="4"/>
      <name val="Arial"/>
      <family val="2"/>
    </font>
    <font>
      <b/>
      <sz val="10"/>
      <color theme="4"/>
      <name val="Arial"/>
      <family val="2"/>
    </font>
    <font>
      <b/>
      <sz val="10"/>
      <color indexed="8"/>
      <name val="Arial"/>
      <family val="2"/>
    </font>
    <font>
      <sz val="10"/>
      <color indexed="8"/>
      <name val="Arial"/>
      <family val="2"/>
    </font>
    <font>
      <b/>
      <sz val="10"/>
      <color indexed="62"/>
      <name val="Arial"/>
      <family val="2"/>
    </font>
    <font>
      <i/>
      <sz val="10"/>
      <name val="Arial"/>
      <family val="2"/>
    </font>
    <font>
      <i/>
      <sz val="10"/>
      <color theme="4"/>
      <name val="Arial"/>
      <family val="2"/>
    </font>
    <font>
      <sz val="8"/>
      <name val="Verdana"/>
      <family val="2"/>
    </font>
    <font>
      <b/>
      <sz val="12"/>
      <color indexed="8"/>
      <name val="Calibri"/>
      <family val="2"/>
    </font>
    <font>
      <u/>
      <sz val="12"/>
      <color indexed="12"/>
      <name val="Calibri"/>
      <family val="2"/>
    </font>
    <font>
      <b/>
      <sz val="8"/>
      <color indexed="8"/>
      <name val="Arial"/>
      <family val="2"/>
    </font>
    <font>
      <sz val="8"/>
      <color indexed="8"/>
      <name val="Arial"/>
      <family val="2"/>
    </font>
    <font>
      <sz val="8"/>
      <color indexed="8"/>
      <name val="Times New Roman"/>
      <family val="1"/>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9"/>
        <bgColor indexed="64"/>
      </patternFill>
    </fill>
    <fill>
      <patternFill patternType="solid">
        <fgColor rgb="FFFFFF00"/>
        <bgColor indexed="64"/>
      </patternFill>
    </fill>
  </fills>
  <borders count="2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11" fillId="0" borderId="0"/>
    <xf numFmtId="43" fontId="13" fillId="0" borderId="0" applyFont="0" applyFill="0" applyBorder="0" applyAlignment="0" applyProtection="0"/>
    <xf numFmtId="0" fontId="2" fillId="0" borderId="0" applyNumberFormat="0" applyFill="0" applyBorder="0" applyAlignment="0" applyProtection="0"/>
  </cellStyleXfs>
  <cellXfs count="136">
    <xf numFmtId="0" fontId="0" fillId="0" borderId="0" xfId="0"/>
    <xf numFmtId="0" fontId="26" fillId="0" borderId="0" xfId="0" applyFont="1" applyAlignment="1">
      <alignment vertical="center"/>
    </xf>
    <xf numFmtId="0" fontId="0" fillId="0" borderId="5" xfId="0" applyBorder="1"/>
    <xf numFmtId="0" fontId="31" fillId="0" borderId="0" xfId="1" applyFont="1" applyBorder="1"/>
    <xf numFmtId="0" fontId="31" fillId="0" borderId="5" xfId="1" applyFont="1" applyBorder="1"/>
    <xf numFmtId="0" fontId="0" fillId="0" borderId="6" xfId="0" applyBorder="1"/>
    <xf numFmtId="0" fontId="0" fillId="0" borderId="12" xfId="0" applyBorder="1"/>
    <xf numFmtId="0" fontId="0" fillId="0" borderId="7" xfId="0" applyBorder="1"/>
    <xf numFmtId="1" fontId="0" fillId="0" borderId="0" xfId="0" applyNumberFormat="1" applyBorder="1"/>
    <xf numFmtId="0" fontId="0" fillId="0" borderId="11" xfId="0" applyBorder="1"/>
    <xf numFmtId="0" fontId="0" fillId="0" borderId="8" xfId="0" applyBorder="1"/>
    <xf numFmtId="0" fontId="0" fillId="0" borderId="10" xfId="0" applyBorder="1"/>
    <xf numFmtId="0" fontId="0" fillId="0" borderId="9" xfId="0" applyBorder="1"/>
    <xf numFmtId="0" fontId="17" fillId="0" borderId="8" xfId="0" applyFont="1" applyBorder="1" applyAlignment="1">
      <alignment horizontal="center" vertical="center" wrapText="1"/>
    </xf>
    <xf numFmtId="165" fontId="0" fillId="0" borderId="0" xfId="4" applyNumberFormat="1" applyFont="1"/>
    <xf numFmtId="0" fontId="17" fillId="0" borderId="2" xfId="0" applyFont="1" applyBorder="1" applyAlignment="1">
      <alignment horizontal="center" vertical="center" wrapText="1"/>
    </xf>
    <xf numFmtId="0" fontId="31" fillId="0" borderId="0" xfId="1" applyFont="1"/>
    <xf numFmtId="1" fontId="0" fillId="0" borderId="0" xfId="0" applyNumberFormat="1"/>
    <xf numFmtId="0" fontId="30" fillId="0" borderId="0" xfId="0" applyFont="1"/>
    <xf numFmtId="0" fontId="4" fillId="0" borderId="0" xfId="0" applyFont="1" applyBorder="1" applyAlignment="1">
      <alignment vertical="center" wrapText="1"/>
    </xf>
    <xf numFmtId="0" fontId="7" fillId="0" borderId="0" xfId="0" applyFont="1" applyBorder="1" applyAlignment="1">
      <alignment vertical="center" wrapText="1"/>
    </xf>
    <xf numFmtId="0" fontId="14" fillId="0" borderId="0" xfId="0" applyFont="1"/>
    <xf numFmtId="0" fontId="15" fillId="0" borderId="0" xfId="0" applyFont="1"/>
    <xf numFmtId="0" fontId="15" fillId="0" borderId="0" xfId="0" applyFont="1" applyAlignment="1"/>
    <xf numFmtId="0" fontId="18" fillId="0" borderId="0" xfId="0" applyFont="1"/>
    <xf numFmtId="1" fontId="15" fillId="0" borderId="0" xfId="0" applyNumberFormat="1" applyFont="1"/>
    <xf numFmtId="0" fontId="15" fillId="0" borderId="1" xfId="0" applyFont="1" applyBorder="1" applyAlignment="1">
      <alignment vertical="center"/>
    </xf>
    <xf numFmtId="0" fontId="19" fillId="0" borderId="1" xfId="0" applyFont="1" applyBorder="1" applyAlignment="1">
      <alignment vertical="center"/>
    </xf>
    <xf numFmtId="1" fontId="19" fillId="0" borderId="1" xfId="0" applyNumberFormat="1" applyFont="1" applyBorder="1" applyAlignment="1">
      <alignment vertical="center"/>
    </xf>
    <xf numFmtId="1" fontId="19" fillId="0" borderId="1" xfId="0" applyNumberFormat="1" applyFont="1" applyFill="1" applyBorder="1" applyAlignment="1">
      <alignment horizontal="right" vertical="center"/>
    </xf>
    <xf numFmtId="1" fontId="15" fillId="0" borderId="1" xfId="0" applyNumberFormat="1" applyFont="1" applyBorder="1" applyAlignment="1">
      <alignment vertical="center"/>
    </xf>
    <xf numFmtId="1" fontId="19" fillId="0" borderId="1" xfId="0" applyNumberFormat="1" applyFont="1" applyFill="1" applyBorder="1" applyAlignment="1">
      <alignment vertical="center"/>
    </xf>
    <xf numFmtId="1" fontId="15" fillId="0" borderId="1" xfId="0" applyNumberFormat="1" applyFont="1" applyFill="1" applyBorder="1" applyAlignment="1">
      <alignment vertical="center"/>
    </xf>
    <xf numFmtId="0" fontId="15" fillId="0" borderId="1" xfId="0" applyFont="1" applyFill="1" applyBorder="1" applyAlignment="1">
      <alignment vertical="center"/>
    </xf>
    <xf numFmtId="0" fontId="19" fillId="0" borderId="1" xfId="0" applyFont="1" applyBorder="1" applyAlignment="1">
      <alignment horizontal="right" vertical="center"/>
    </xf>
    <xf numFmtId="1" fontId="19" fillId="0" borderId="1" xfId="0" applyNumberFormat="1" applyFont="1" applyBorder="1" applyAlignment="1">
      <alignment horizontal="right" vertical="center"/>
    </xf>
    <xf numFmtId="0" fontId="18" fillId="0" borderId="1" xfId="0" applyFont="1" applyBorder="1" applyAlignment="1">
      <alignment vertical="center"/>
    </xf>
    <xf numFmtId="0" fontId="18" fillId="0" borderId="4" xfId="0" applyFont="1" applyBorder="1" applyAlignment="1">
      <alignment vertical="center"/>
    </xf>
    <xf numFmtId="0" fontId="20" fillId="0" borderId="4" xfId="0" applyFont="1" applyBorder="1" applyAlignment="1">
      <alignment horizontal="right" vertical="center"/>
    </xf>
    <xf numFmtId="1" fontId="20" fillId="0" borderId="4" xfId="0" applyNumberFormat="1" applyFont="1" applyBorder="1" applyAlignment="1">
      <alignment horizontal="right" vertical="center"/>
    </xf>
    <xf numFmtId="0" fontId="21" fillId="0" borderId="1" xfId="0" applyFont="1" applyBorder="1" applyAlignment="1">
      <alignment vertical="center"/>
    </xf>
    <xf numFmtId="0" fontId="15" fillId="0" borderId="1" xfId="0" applyFont="1" applyBorder="1" applyAlignment="1">
      <alignment vertical="center" wrapText="1"/>
    </xf>
    <xf numFmtId="0" fontId="19" fillId="0" borderId="1" xfId="0" applyFont="1" applyBorder="1" applyAlignment="1">
      <alignment vertical="center" wrapText="1"/>
    </xf>
    <xf numFmtId="1" fontId="15" fillId="0" borderId="1" xfId="0" applyNumberFormat="1" applyFont="1" applyBorder="1" applyAlignment="1">
      <alignment vertical="center" wrapText="1"/>
    </xf>
    <xf numFmtId="0" fontId="5" fillId="0" borderId="0" xfId="0" applyFont="1" applyBorder="1" applyAlignment="1">
      <alignment vertical="center"/>
    </xf>
    <xf numFmtId="0" fontId="0" fillId="0" borderId="0" xfId="0" applyBorder="1"/>
    <xf numFmtId="0" fontId="1"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pplyBorder="1" applyAlignment="1">
      <alignment horizontal="center" vertical="center" wrapText="1"/>
    </xf>
    <xf numFmtId="0" fontId="0" fillId="0" borderId="0" xfId="0" applyBorder="1" applyAlignment="1">
      <alignment horizontal="right"/>
    </xf>
    <xf numFmtId="0" fontId="2" fillId="0" borderId="0" xfId="1" applyBorder="1" applyAlignment="1">
      <alignment vertical="center" wrapText="1"/>
    </xf>
    <xf numFmtId="0" fontId="9" fillId="0" borderId="0" xfId="0" applyFont="1" applyBorder="1"/>
    <xf numFmtId="2" fontId="0" fillId="0" borderId="0" xfId="0" applyNumberFormat="1" applyBorder="1"/>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11" fillId="0" borderId="0" xfId="0" applyFont="1" applyBorder="1" applyAlignment="1">
      <alignment vertical="center" wrapText="1"/>
    </xf>
    <xf numFmtId="0" fontId="11" fillId="0" borderId="0" xfId="0" applyFont="1" applyBorder="1" applyAlignment="1">
      <alignment horizontal="right" vertical="center" wrapText="1"/>
    </xf>
    <xf numFmtId="0" fontId="11" fillId="0" borderId="0" xfId="0" applyFont="1" applyBorder="1" applyAlignment="1">
      <alignment horizontal="center" vertical="center" wrapText="1"/>
    </xf>
    <xf numFmtId="0" fontId="0" fillId="0" borderId="0" xfId="0" applyBorder="1" applyAlignment="1">
      <alignment horizontal="right" vertical="center"/>
    </xf>
    <xf numFmtId="0" fontId="2" fillId="0" borderId="0" xfId="1" applyBorder="1" applyAlignment="1">
      <alignment horizontal="justify" vertical="center"/>
    </xf>
    <xf numFmtId="164" fontId="0" fillId="0" borderId="0" xfId="0" applyNumberFormat="1" applyBorder="1"/>
    <xf numFmtId="0" fontId="25" fillId="0" borderId="0" xfId="0" applyFont="1"/>
    <xf numFmtId="0" fontId="25" fillId="0" borderId="0" xfId="0" applyFont="1" applyAlignment="1">
      <alignment horizontal="justify" vertical="center"/>
    </xf>
    <xf numFmtId="0" fontId="24" fillId="0" borderId="0" xfId="0" applyFont="1" applyAlignment="1">
      <alignment horizontal="justify" vertical="center"/>
    </xf>
    <xf numFmtId="0" fontId="2" fillId="0" borderId="0" xfId="1" applyFill="1" applyBorder="1" applyAlignment="1">
      <alignment horizontal="justify" vertical="center"/>
    </xf>
    <xf numFmtId="0" fontId="16" fillId="0" borderId="0" xfId="0" applyFont="1" applyBorder="1" applyAlignment="1">
      <alignment horizontal="left" vertical="center"/>
    </xf>
    <xf numFmtId="0" fontId="16" fillId="0" borderId="0" xfId="0" applyFont="1" applyAlignment="1">
      <alignment vertical="center"/>
    </xf>
    <xf numFmtId="0" fontId="16" fillId="0" borderId="0" xfId="0" applyFont="1" applyAlignment="1"/>
    <xf numFmtId="0" fontId="22" fillId="0" borderId="1" xfId="0" applyFont="1" applyBorder="1" applyAlignment="1">
      <alignment vertical="center"/>
    </xf>
    <xf numFmtId="0" fontId="21" fillId="0" borderId="3" xfId="0" applyFont="1" applyBorder="1" applyAlignment="1">
      <alignment vertical="center" wrapText="1"/>
    </xf>
    <xf numFmtId="0" fontId="21" fillId="0" borderId="1" xfId="0" applyFont="1" applyBorder="1"/>
    <xf numFmtId="0" fontId="21" fillId="0" borderId="3" xfId="0" applyFont="1" applyBorder="1" applyAlignment="1">
      <alignment vertical="center"/>
    </xf>
    <xf numFmtId="1" fontId="21" fillId="0" borderId="1" xfId="0" applyNumberFormat="1" applyFont="1" applyBorder="1"/>
    <xf numFmtId="1" fontId="27" fillId="0" borderId="3" xfId="0" applyNumberFormat="1" applyFont="1" applyBorder="1" applyAlignment="1">
      <alignment vertical="center"/>
    </xf>
    <xf numFmtId="0" fontId="21" fillId="0" borderId="0" xfId="0" applyFont="1"/>
    <xf numFmtId="1" fontId="27" fillId="0" borderId="1" xfId="0" applyNumberFormat="1" applyFont="1" applyBorder="1" applyAlignment="1">
      <alignment vertical="center"/>
    </xf>
    <xf numFmtId="0" fontId="21" fillId="0" borderId="0" xfId="0" applyFont="1" applyAlignment="1"/>
    <xf numFmtId="0" fontId="21" fillId="0" borderId="1" xfId="0" applyFont="1" applyFill="1" applyBorder="1" applyAlignment="1">
      <alignment vertical="center"/>
    </xf>
    <xf numFmtId="0" fontId="21" fillId="0" borderId="1" xfId="0" applyFont="1" applyBorder="1" applyAlignment="1">
      <alignment vertical="center" wrapText="1"/>
    </xf>
    <xf numFmtId="1" fontId="27" fillId="0" borderId="1" xfId="0" applyNumberFormat="1" applyFont="1" applyBorder="1" applyAlignment="1">
      <alignment vertical="center" wrapText="1"/>
    </xf>
    <xf numFmtId="0" fontId="22" fillId="0" borderId="1" xfId="0" applyFont="1" applyBorder="1" applyAlignment="1">
      <alignment vertical="center" wrapText="1"/>
    </xf>
    <xf numFmtId="1" fontId="22" fillId="0" borderId="1" xfId="0" applyNumberFormat="1" applyFont="1" applyBorder="1" applyAlignment="1">
      <alignment vertical="center"/>
    </xf>
    <xf numFmtId="1" fontId="28" fillId="0" borderId="1" xfId="0" applyNumberFormat="1" applyFont="1" applyBorder="1" applyAlignment="1">
      <alignment vertical="center"/>
    </xf>
    <xf numFmtId="0" fontId="22" fillId="0" borderId="0" xfId="0" applyFont="1" applyAlignment="1"/>
    <xf numFmtId="0" fontId="22" fillId="0" borderId="0" xfId="0" applyFont="1"/>
    <xf numFmtId="1" fontId="22" fillId="0" borderId="1" xfId="0" applyNumberFormat="1" applyFont="1" applyBorder="1" applyAlignment="1">
      <alignment vertical="center" wrapText="1"/>
    </xf>
    <xf numFmtId="1" fontId="21" fillId="2" borderId="1" xfId="0" applyNumberFormat="1" applyFont="1" applyFill="1" applyBorder="1"/>
    <xf numFmtId="1" fontId="15" fillId="2" borderId="1" xfId="0" applyNumberFormat="1" applyFont="1" applyFill="1" applyBorder="1" applyAlignment="1">
      <alignment vertical="center"/>
    </xf>
    <xf numFmtId="165" fontId="25" fillId="0" borderId="0" xfId="4" applyNumberFormat="1" applyFont="1"/>
    <xf numFmtId="165" fontId="0" fillId="0" borderId="10" xfId="4" applyNumberFormat="1" applyFont="1" applyBorder="1"/>
    <xf numFmtId="165" fontId="0" fillId="0" borderId="0" xfId="4" applyNumberFormat="1" applyFont="1" applyBorder="1"/>
    <xf numFmtId="165" fontId="0" fillId="0" borderId="6" xfId="4" applyNumberFormat="1" applyFont="1" applyBorder="1"/>
    <xf numFmtId="165" fontId="18" fillId="0" borderId="0" xfId="0" applyNumberFormat="1" applyFont="1"/>
    <xf numFmtId="0" fontId="32" fillId="0" borderId="2" xfId="0" applyFont="1" applyBorder="1" applyAlignment="1">
      <alignment horizontal="center" wrapText="1"/>
    </xf>
    <xf numFmtId="0" fontId="32" fillId="0" borderId="8" xfId="0" applyFont="1" applyBorder="1" applyAlignment="1">
      <alignment horizontal="center" wrapText="1"/>
    </xf>
    <xf numFmtId="165" fontId="33" fillId="0" borderId="14" xfId="4" applyNumberFormat="1" applyFont="1" applyBorder="1"/>
    <xf numFmtId="165" fontId="34" fillId="0" borderId="15" xfId="4" applyNumberFormat="1" applyFont="1" applyBorder="1" applyAlignment="1">
      <alignment horizontal="right" vertical="center" wrapText="1"/>
    </xf>
    <xf numFmtId="165" fontId="34" fillId="0" borderId="18" xfId="4" applyNumberFormat="1" applyFont="1" applyBorder="1" applyAlignment="1">
      <alignment horizontal="right" vertical="center" wrapText="1"/>
    </xf>
    <xf numFmtId="165" fontId="32" fillId="3" borderId="14" xfId="4" applyNumberFormat="1" applyFont="1" applyFill="1" applyBorder="1" applyAlignment="1">
      <alignment horizontal="center" wrapText="1"/>
    </xf>
    <xf numFmtId="165" fontId="32" fillId="3" borderId="15" xfId="4" applyNumberFormat="1" applyFont="1" applyFill="1" applyBorder="1" applyAlignment="1">
      <alignment horizontal="right" wrapText="1"/>
    </xf>
    <xf numFmtId="165" fontId="32" fillId="3" borderId="18" xfId="4" applyNumberFormat="1" applyFont="1" applyFill="1" applyBorder="1" applyAlignment="1">
      <alignment horizontal="right" wrapText="1"/>
    </xf>
    <xf numFmtId="165" fontId="33" fillId="0" borderId="15" xfId="4" applyNumberFormat="1" applyFont="1" applyBorder="1" applyAlignment="1">
      <alignment horizontal="right" vertical="center" wrapText="1"/>
    </xf>
    <xf numFmtId="165" fontId="33" fillId="0" borderId="18" xfId="4" applyNumberFormat="1" applyFont="1" applyBorder="1" applyAlignment="1">
      <alignment horizontal="right" vertical="center" wrapText="1"/>
    </xf>
    <xf numFmtId="165" fontId="32" fillId="0" borderId="14" xfId="4" applyNumberFormat="1" applyFont="1" applyBorder="1" applyAlignment="1">
      <alignment wrapText="1"/>
    </xf>
    <xf numFmtId="165" fontId="32" fillId="0" borderId="15" xfId="4" applyNumberFormat="1" applyFont="1" applyBorder="1" applyAlignment="1">
      <alignment horizontal="right" wrapText="1"/>
    </xf>
    <xf numFmtId="165" fontId="32" fillId="0" borderId="18" xfId="4" applyNumberFormat="1" applyFont="1" applyBorder="1" applyAlignment="1">
      <alignment horizontal="right" wrapText="1"/>
    </xf>
    <xf numFmtId="165" fontId="32" fillId="3" borderId="19" xfId="4" applyNumberFormat="1" applyFont="1" applyFill="1" applyBorder="1" applyAlignment="1">
      <alignment horizontal="center" wrapText="1"/>
    </xf>
    <xf numFmtId="165" fontId="32" fillId="3" borderId="20" xfId="4" applyNumberFormat="1" applyFont="1" applyFill="1" applyBorder="1" applyAlignment="1">
      <alignment horizontal="right" wrapText="1"/>
    </xf>
    <xf numFmtId="165" fontId="32" fillId="3" borderId="21" xfId="4" applyNumberFormat="1" applyFont="1" applyFill="1" applyBorder="1" applyAlignment="1">
      <alignment horizontal="right" wrapText="1"/>
    </xf>
    <xf numFmtId="0" fontId="21" fillId="0" borderId="0" xfId="0" applyFont="1" applyAlignment="1">
      <alignment horizontal="justify" vertical="center" wrapText="1"/>
    </xf>
    <xf numFmtId="0" fontId="15" fillId="0" borderId="0" xfId="0" applyFont="1" applyAlignment="1">
      <alignment horizontal="justify" vertical="center"/>
    </xf>
    <xf numFmtId="0" fontId="2" fillId="0" borderId="0" xfId="5"/>
    <xf numFmtId="0" fontId="2" fillId="2" borderId="0" xfId="5" applyFill="1" applyAlignment="1">
      <alignment horizontal="justify" vertical="center"/>
    </xf>
    <xf numFmtId="0" fontId="2" fillId="0" borderId="0" xfId="5" applyAlignment="1">
      <alignment horizontal="justify" vertical="center"/>
    </xf>
    <xf numFmtId="0" fontId="2" fillId="0" borderId="0" xfId="5" applyFill="1" applyBorder="1" applyAlignment="1">
      <alignment horizontal="justify" vertical="center"/>
    </xf>
    <xf numFmtId="0" fontId="17" fillId="4" borderId="0" xfId="0" applyFont="1" applyFill="1" applyAlignment="1">
      <alignment vertical="center"/>
    </xf>
    <xf numFmtId="1" fontId="28" fillId="5" borderId="1" xfId="0" applyNumberFormat="1" applyFont="1" applyFill="1" applyBorder="1" applyAlignment="1">
      <alignment vertical="center"/>
    </xf>
    <xf numFmtId="1" fontId="28" fillId="5" borderId="1" xfId="0" applyNumberFormat="1" applyFont="1" applyFill="1" applyBorder="1" applyAlignment="1">
      <alignment vertical="center" wrapText="1"/>
    </xf>
    <xf numFmtId="1" fontId="15" fillId="5" borderId="1" xfId="0" applyNumberFormat="1" applyFont="1" applyFill="1" applyBorder="1" applyAlignment="1">
      <alignment vertical="center" wrapText="1"/>
    </xf>
    <xf numFmtId="0" fontId="15" fillId="0" borderId="1" xfId="0" applyFont="1" applyBorder="1" applyAlignment="1">
      <alignment vertical="center"/>
    </xf>
    <xf numFmtId="0" fontId="16" fillId="0" borderId="1" xfId="0" applyFont="1" applyBorder="1" applyAlignment="1">
      <alignment horizontal="left" vertical="center"/>
    </xf>
    <xf numFmtId="0" fontId="23" fillId="0" borderId="1" xfId="0" applyFont="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vertical="center" wrapText="1"/>
    </xf>
    <xf numFmtId="0" fontId="19" fillId="0" borderId="1" xfId="0" applyFont="1" applyBorder="1" applyAlignment="1">
      <alignment vertical="center"/>
    </xf>
    <xf numFmtId="0" fontId="12" fillId="0" borderId="0" xfId="0" applyFont="1" applyBorder="1" applyAlignment="1">
      <alignment horizontal="left" wrapText="1"/>
    </xf>
    <xf numFmtId="0" fontId="4" fillId="0" borderId="0" xfId="0" applyFont="1" applyBorder="1" applyAlignment="1">
      <alignment vertical="center"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32" fillId="0" borderId="13" xfId="0" applyFont="1" applyBorder="1" applyAlignment="1">
      <alignment horizontal="center" wrapText="1"/>
    </xf>
    <xf numFmtId="0" fontId="32" fillId="0" borderId="16" xfId="0" applyFont="1" applyBorder="1" applyAlignment="1">
      <alignment horizontal="center" wrapText="1"/>
    </xf>
    <xf numFmtId="0" fontId="32" fillId="0" borderId="17" xfId="0" applyFont="1" applyBorder="1" applyAlignment="1">
      <alignment horizontal="center" wrapText="1"/>
    </xf>
    <xf numFmtId="165" fontId="32" fillId="0" borderId="14" xfId="4" applyNumberFormat="1" applyFont="1" applyBorder="1" applyAlignment="1">
      <alignment horizontal="center" wrapText="1"/>
    </xf>
    <xf numFmtId="165" fontId="32" fillId="0" borderId="15" xfId="4" applyNumberFormat="1" applyFont="1" applyBorder="1" applyAlignment="1">
      <alignment horizontal="center" wrapText="1"/>
    </xf>
    <xf numFmtId="165" fontId="32" fillId="0" borderId="18" xfId="4" applyNumberFormat="1" applyFont="1" applyBorder="1" applyAlignment="1">
      <alignment horizontal="center" wrapText="1"/>
    </xf>
  </cellXfs>
  <cellStyles count="6">
    <cellStyle name="Comma" xfId="4" builtinId="3"/>
    <cellStyle name="Followed Hyperlink" xfId="2" builtinId="9" hidden="1"/>
    <cellStyle name="Hyperlink" xfId="1" builtinId="8" hidden="1"/>
    <cellStyle name="Hyperlink" xfId="5" builtinId="8"/>
    <cellStyle name="Normal" xfId="0" builtinId="0"/>
    <cellStyle name="Normal 2"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91-G20-subsidies-oil-gas-coal-production-Canada" TargetMode="External"/><Relationship Id="rId1" Type="http://schemas.openxmlformats.org/officeDocument/2006/relationships/hyperlink" Target="http://www.odi.org/empty-promis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19.edc.ca/edcsecure/disclosure/DisclosureView.aspx?yr=2014&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topLeftCell="B1" workbookViewId="0">
      <selection activeCell="B2" sqref="B2"/>
    </sheetView>
  </sheetViews>
  <sheetFormatPr defaultColWidth="8.75" defaultRowHeight="12.75" x14ac:dyDescent="0.2"/>
  <cols>
    <col min="1" max="1" width="8.75" style="61"/>
    <col min="2" max="2" width="112.75" style="61" customWidth="1"/>
    <col min="3" max="16384" width="8.75" style="61"/>
  </cols>
  <sheetData>
    <row r="1" spans="2:2" ht="36.75" customHeight="1" x14ac:dyDescent="0.2">
      <c r="B1" s="115" t="s">
        <v>235</v>
      </c>
    </row>
    <row r="3" spans="2:2" ht="38.25" x14ac:dyDescent="0.2">
      <c r="B3" s="109" t="s">
        <v>236</v>
      </c>
    </row>
    <row r="4" spans="2:2" ht="51" x14ac:dyDescent="0.2">
      <c r="B4" s="110" t="s">
        <v>237</v>
      </c>
    </row>
    <row r="5" spans="2:2" ht="25.5" x14ac:dyDescent="0.2">
      <c r="B5" s="62" t="s">
        <v>129</v>
      </c>
    </row>
    <row r="6" spans="2:2" x14ac:dyDescent="0.2">
      <c r="B6" s="62"/>
    </row>
    <row r="7" spans="2:2" ht="15.75" x14ac:dyDescent="0.25">
      <c r="B7" s="111" t="s">
        <v>238</v>
      </c>
    </row>
    <row r="8" spans="2:2" ht="15.75" x14ac:dyDescent="0.2">
      <c r="B8" s="112" t="s">
        <v>239</v>
      </c>
    </row>
    <row r="10" spans="2:2" x14ac:dyDescent="0.2">
      <c r="B10" s="63" t="s">
        <v>130</v>
      </c>
    </row>
    <row r="11" spans="2:2" ht="15.75" x14ac:dyDescent="0.2">
      <c r="B11" s="113" t="s">
        <v>131</v>
      </c>
    </row>
    <row r="12" spans="2:2" ht="15.75" x14ac:dyDescent="0.2">
      <c r="B12" s="114" t="s">
        <v>132</v>
      </c>
    </row>
    <row r="13" spans="2:2" ht="15.75" x14ac:dyDescent="0.2">
      <c r="B13" s="64" t="s">
        <v>133</v>
      </c>
    </row>
    <row r="14" spans="2:2" ht="15.75" x14ac:dyDescent="0.2">
      <c r="B14" s="64" t="s">
        <v>134</v>
      </c>
    </row>
    <row r="15" spans="2:2" ht="15.75" x14ac:dyDescent="0.2">
      <c r="B15" s="64" t="s">
        <v>135</v>
      </c>
    </row>
    <row r="16" spans="2:2" ht="15.75" x14ac:dyDescent="0.2">
      <c r="B16" s="64"/>
    </row>
  </sheetData>
  <phoneticPr fontId="29"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pane xSplit="1" ySplit="5" topLeftCell="D21" activePane="bottomRight" state="frozen"/>
      <selection pane="topRight" activeCell="B1" sqref="B1"/>
      <selection pane="bottomLeft" activeCell="A4" sqref="A4"/>
      <selection pane="bottomRight" activeCell="E41" sqref="E41"/>
    </sheetView>
  </sheetViews>
  <sheetFormatPr defaultColWidth="11.25" defaultRowHeight="12.75" x14ac:dyDescent="0.2"/>
  <cols>
    <col min="1" max="1" width="40" style="22" customWidth="1"/>
    <col min="2" max="2" width="22" style="22" customWidth="1"/>
    <col min="3" max="3" width="17.75" style="22" customWidth="1"/>
    <col min="4" max="4" width="15.75" style="22" customWidth="1"/>
    <col min="5" max="6" width="11.25" style="22"/>
    <col min="7" max="7" width="21.75" style="22" customWidth="1"/>
    <col min="8" max="8" width="61.75" style="22" customWidth="1"/>
    <col min="9" max="9" width="13.75" style="22" customWidth="1"/>
    <col min="10" max="16384" width="11.25" style="22"/>
  </cols>
  <sheetData>
    <row r="1" spans="1:10" x14ac:dyDescent="0.2">
      <c r="A1" s="65" t="s">
        <v>136</v>
      </c>
    </row>
    <row r="2" spans="1:10" ht="13.5" thickBot="1" x14ac:dyDescent="0.25"/>
    <row r="3" spans="1:10" ht="36" customHeight="1" thickBot="1" x14ac:dyDescent="0.25">
      <c r="A3" s="119" t="s">
        <v>177</v>
      </c>
      <c r="B3" s="119" t="s">
        <v>178</v>
      </c>
      <c r="C3" s="122" t="s">
        <v>179</v>
      </c>
      <c r="D3" s="124" t="s">
        <v>180</v>
      </c>
      <c r="E3" s="125" t="s">
        <v>181</v>
      </c>
      <c r="F3" s="125" t="s">
        <v>182</v>
      </c>
      <c r="G3" s="119" t="s">
        <v>183</v>
      </c>
      <c r="H3" s="119" t="s">
        <v>196</v>
      </c>
      <c r="I3" s="23"/>
      <c r="J3" s="23"/>
    </row>
    <row r="4" spans="1:10" ht="13.5" thickBot="1" x14ac:dyDescent="0.25">
      <c r="A4" s="119"/>
      <c r="B4" s="119"/>
      <c r="C4" s="123"/>
      <c r="D4" s="124"/>
      <c r="E4" s="125"/>
      <c r="F4" s="125"/>
      <c r="G4" s="119"/>
      <c r="H4" s="119"/>
      <c r="I4" s="23"/>
      <c r="J4" s="23"/>
    </row>
    <row r="5" spans="1:10" ht="13.5" thickBot="1" x14ac:dyDescent="0.25">
      <c r="A5" s="120" t="s">
        <v>184</v>
      </c>
      <c r="B5" s="120"/>
      <c r="C5" s="120"/>
      <c r="D5" s="120"/>
      <c r="E5" s="120"/>
      <c r="F5" s="120"/>
      <c r="G5" s="120"/>
      <c r="H5" s="120"/>
      <c r="I5" s="23"/>
      <c r="J5" s="23"/>
    </row>
    <row r="6" spans="1:10" ht="13.5" thickBot="1" x14ac:dyDescent="0.25">
      <c r="A6" s="68" t="s">
        <v>143</v>
      </c>
      <c r="B6" s="26"/>
      <c r="C6" s="26"/>
      <c r="D6" s="26"/>
      <c r="E6" s="27"/>
      <c r="F6" s="27"/>
      <c r="G6" s="26"/>
      <c r="H6" s="26"/>
      <c r="I6" s="23"/>
      <c r="J6" s="23"/>
    </row>
    <row r="7" spans="1:10" ht="13.5" thickBot="1" x14ac:dyDescent="0.25">
      <c r="A7" s="26" t="s">
        <v>203</v>
      </c>
      <c r="B7" s="26" t="s">
        <v>200</v>
      </c>
      <c r="C7" s="26" t="s">
        <v>201</v>
      </c>
      <c r="D7" s="28">
        <v>785</v>
      </c>
      <c r="E7" s="28">
        <f>845*0.929</f>
        <v>785.005</v>
      </c>
      <c r="F7" s="29" t="s">
        <v>88</v>
      </c>
      <c r="G7" s="26" t="s">
        <v>202</v>
      </c>
      <c r="H7" s="26" t="s">
        <v>87</v>
      </c>
      <c r="I7" s="23"/>
      <c r="J7" s="23"/>
    </row>
    <row r="8" spans="1:10" ht="13.5" thickBot="1" x14ac:dyDescent="0.25">
      <c r="A8" s="26" t="s">
        <v>203</v>
      </c>
      <c r="B8" s="26" t="s">
        <v>200</v>
      </c>
      <c r="C8" s="26" t="s">
        <v>217</v>
      </c>
      <c r="D8" s="28">
        <v>196</v>
      </c>
      <c r="E8" s="28">
        <f>211*0.929</f>
        <v>196.01900000000001</v>
      </c>
      <c r="F8" s="29" t="s">
        <v>88</v>
      </c>
      <c r="G8" s="26" t="s">
        <v>202</v>
      </c>
      <c r="H8" s="26" t="s">
        <v>87</v>
      </c>
      <c r="I8" s="23"/>
      <c r="J8" s="23"/>
    </row>
    <row r="9" spans="1:10" ht="13.5" thickBot="1" x14ac:dyDescent="0.25">
      <c r="A9" s="26" t="s">
        <v>213</v>
      </c>
      <c r="B9" s="26" t="s">
        <v>173</v>
      </c>
      <c r="C9" s="26" t="s">
        <v>198</v>
      </c>
      <c r="D9" s="30">
        <f>(E9+F9)/2</f>
        <v>136.26724999999999</v>
      </c>
      <c r="E9" s="28">
        <f>215.5*0.929</f>
        <v>200.1995</v>
      </c>
      <c r="F9" s="31">
        <f>85*0.851</f>
        <v>72.334999999999994</v>
      </c>
      <c r="G9" s="26" t="s">
        <v>215</v>
      </c>
      <c r="H9" s="26" t="s">
        <v>216</v>
      </c>
      <c r="I9" s="23"/>
      <c r="J9" s="23"/>
    </row>
    <row r="10" spans="1:10" ht="13.5" thickBot="1" x14ac:dyDescent="0.25">
      <c r="A10" s="26" t="s">
        <v>204</v>
      </c>
      <c r="B10" s="26" t="s">
        <v>197</v>
      </c>
      <c r="C10" s="26" t="s">
        <v>201</v>
      </c>
      <c r="D10" s="28">
        <v>127</v>
      </c>
      <c r="E10" s="28">
        <f>137*0.929</f>
        <v>127.27300000000001</v>
      </c>
      <c r="F10" s="29" t="s">
        <v>88</v>
      </c>
      <c r="G10" s="26" t="s">
        <v>199</v>
      </c>
      <c r="H10" s="26" t="s">
        <v>87</v>
      </c>
      <c r="I10" s="23" t="s">
        <v>229</v>
      </c>
      <c r="J10" s="23"/>
    </row>
    <row r="11" spans="1:10" ht="13.5" thickBot="1" x14ac:dyDescent="0.25">
      <c r="A11" s="26" t="s">
        <v>221</v>
      </c>
      <c r="B11" s="26" t="s">
        <v>214</v>
      </c>
      <c r="C11" s="26" t="s">
        <v>201</v>
      </c>
      <c r="D11" s="30">
        <f>(E11+F11)/2</f>
        <v>121.905</v>
      </c>
      <c r="E11" s="28">
        <f>180*0.929</f>
        <v>167.22</v>
      </c>
      <c r="F11" s="31">
        <f>90*0.851</f>
        <v>76.59</v>
      </c>
      <c r="G11" s="26" t="s">
        <v>215</v>
      </c>
      <c r="H11" s="26" t="s">
        <v>165</v>
      </c>
      <c r="I11" s="23" t="s">
        <v>166</v>
      </c>
      <c r="J11" s="23"/>
    </row>
    <row r="12" spans="1:10" ht="13.5" thickBot="1" x14ac:dyDescent="0.25">
      <c r="A12" s="26" t="s">
        <v>227</v>
      </c>
      <c r="B12" s="26" t="s">
        <v>137</v>
      </c>
      <c r="C12" s="26" t="s">
        <v>225</v>
      </c>
      <c r="D12" s="32">
        <f>(E12+F12)/2</f>
        <v>118.91249999999999</v>
      </c>
      <c r="E12" s="29">
        <f>136*0.929</f>
        <v>126.34400000000001</v>
      </c>
      <c r="F12" s="29">
        <f>131*0.851</f>
        <v>111.48099999999999</v>
      </c>
      <c r="G12" s="26" t="s">
        <v>215</v>
      </c>
      <c r="H12" s="26" t="s">
        <v>218</v>
      </c>
      <c r="I12" s="23"/>
      <c r="J12" s="23"/>
    </row>
    <row r="13" spans="1:10" ht="13.5" thickBot="1" x14ac:dyDescent="0.25">
      <c r="A13" s="26" t="s">
        <v>170</v>
      </c>
      <c r="B13" s="26" t="s">
        <v>197</v>
      </c>
      <c r="C13" s="26" t="s">
        <v>217</v>
      </c>
      <c r="D13" s="28">
        <v>32</v>
      </c>
      <c r="E13" s="28">
        <f>34*0.929</f>
        <v>31.586000000000002</v>
      </c>
      <c r="F13" s="29" t="s">
        <v>88</v>
      </c>
      <c r="G13" s="26" t="s">
        <v>199</v>
      </c>
      <c r="H13" s="26" t="s">
        <v>87</v>
      </c>
      <c r="I13" s="23" t="s">
        <v>229</v>
      </c>
      <c r="J13" s="23"/>
    </row>
    <row r="14" spans="1:10" ht="13.5" thickBot="1" x14ac:dyDescent="0.25">
      <c r="A14" s="33" t="s">
        <v>220</v>
      </c>
      <c r="B14" s="26" t="s">
        <v>219</v>
      </c>
      <c r="C14" s="26" t="s">
        <v>201</v>
      </c>
      <c r="D14" s="34">
        <v>28</v>
      </c>
      <c r="E14" s="35">
        <f>30*0.929</f>
        <v>27.87</v>
      </c>
      <c r="F14" s="29" t="s">
        <v>88</v>
      </c>
      <c r="G14" s="26" t="s">
        <v>199</v>
      </c>
      <c r="H14" s="26" t="s">
        <v>87</v>
      </c>
      <c r="I14" s="23"/>
      <c r="J14" s="23"/>
    </row>
    <row r="15" spans="1:10" ht="13.5" thickBot="1" x14ac:dyDescent="0.25">
      <c r="A15" s="36" t="s">
        <v>220</v>
      </c>
      <c r="B15" s="37" t="s">
        <v>219</v>
      </c>
      <c r="C15" s="37" t="s">
        <v>198</v>
      </c>
      <c r="D15" s="38">
        <v>7</v>
      </c>
      <c r="E15" s="39">
        <f>8*0.929</f>
        <v>7.4320000000000004</v>
      </c>
      <c r="F15" s="29" t="s">
        <v>88</v>
      </c>
      <c r="G15" s="37" t="s">
        <v>199</v>
      </c>
      <c r="H15" s="26" t="s">
        <v>87</v>
      </c>
      <c r="I15" s="24"/>
      <c r="J15" s="24"/>
    </row>
    <row r="16" spans="1:10" ht="13.5" thickBot="1" x14ac:dyDescent="0.25">
      <c r="A16" s="33" t="s">
        <v>172</v>
      </c>
      <c r="B16" s="26" t="s">
        <v>197</v>
      </c>
      <c r="C16" s="26" t="s">
        <v>198</v>
      </c>
      <c r="D16" s="29" t="s">
        <v>88</v>
      </c>
      <c r="E16" s="29" t="s">
        <v>88</v>
      </c>
      <c r="F16" s="29" t="s">
        <v>88</v>
      </c>
      <c r="G16" s="33" t="s">
        <v>160</v>
      </c>
      <c r="H16" s="33" t="s">
        <v>161</v>
      </c>
      <c r="I16" s="23"/>
      <c r="J16" s="23"/>
    </row>
    <row r="17" spans="1:10" ht="13.5" thickBot="1" x14ac:dyDescent="0.25">
      <c r="A17" s="26" t="s">
        <v>224</v>
      </c>
      <c r="B17" s="26" t="s">
        <v>162</v>
      </c>
      <c r="C17" s="26" t="s">
        <v>225</v>
      </c>
      <c r="D17" s="29" t="s">
        <v>88</v>
      </c>
      <c r="E17" s="29" t="s">
        <v>88</v>
      </c>
      <c r="F17" s="29" t="s">
        <v>88</v>
      </c>
      <c r="G17" s="26" t="s">
        <v>163</v>
      </c>
      <c r="H17" s="26"/>
      <c r="I17" s="23"/>
      <c r="J17" s="23"/>
    </row>
    <row r="18" spans="1:10" ht="13.5" thickBot="1" x14ac:dyDescent="0.25">
      <c r="A18" s="26" t="s">
        <v>226</v>
      </c>
      <c r="B18" s="26" t="s">
        <v>197</v>
      </c>
      <c r="C18" s="26" t="s">
        <v>225</v>
      </c>
      <c r="D18" s="29" t="s">
        <v>88</v>
      </c>
      <c r="E18" s="29" t="s">
        <v>88</v>
      </c>
      <c r="F18" s="29" t="s">
        <v>88</v>
      </c>
      <c r="G18" s="26" t="s">
        <v>160</v>
      </c>
      <c r="H18" s="26"/>
      <c r="I18" s="23"/>
      <c r="J18" s="23"/>
    </row>
    <row r="19" spans="1:10" ht="13.5" thickBot="1" x14ac:dyDescent="0.25">
      <c r="A19" s="26" t="s">
        <v>167</v>
      </c>
      <c r="B19" s="26" t="s">
        <v>214</v>
      </c>
      <c r="C19" s="26" t="s">
        <v>217</v>
      </c>
      <c r="D19" s="34" t="s">
        <v>207</v>
      </c>
      <c r="E19" s="34" t="s">
        <v>207</v>
      </c>
      <c r="F19" s="34" t="s">
        <v>207</v>
      </c>
      <c r="G19" s="26" t="s">
        <v>215</v>
      </c>
      <c r="H19" s="26"/>
      <c r="I19" s="23"/>
      <c r="J19" s="23"/>
    </row>
    <row r="20" spans="1:10" ht="13.5" thickBot="1" x14ac:dyDescent="0.25">
      <c r="A20" s="26" t="s">
        <v>205</v>
      </c>
      <c r="B20" s="26" t="s">
        <v>197</v>
      </c>
      <c r="C20" s="26" t="s">
        <v>201</v>
      </c>
      <c r="D20" s="34" t="s">
        <v>207</v>
      </c>
      <c r="E20" s="34" t="s">
        <v>207</v>
      </c>
      <c r="F20" s="34" t="s">
        <v>207</v>
      </c>
      <c r="G20" s="26" t="s">
        <v>199</v>
      </c>
      <c r="H20" s="26"/>
      <c r="I20" s="23"/>
      <c r="J20" s="23"/>
    </row>
    <row r="21" spans="1:10" ht="13.5" thickBot="1" x14ac:dyDescent="0.25">
      <c r="A21" s="68" t="s">
        <v>145</v>
      </c>
      <c r="B21" s="26"/>
      <c r="C21" s="26"/>
      <c r="D21" s="30">
        <f>SUM(D7:D15)</f>
        <v>1552.0847499999998</v>
      </c>
      <c r="E21" s="28">
        <f>SUM(E7:E15)</f>
        <v>1668.9485</v>
      </c>
      <c r="F21" s="28">
        <f>SUM(F7:F15)</f>
        <v>260.40600000000001</v>
      </c>
      <c r="G21" s="26"/>
      <c r="H21" s="26"/>
      <c r="I21" s="23"/>
      <c r="J21" s="23"/>
    </row>
    <row r="22" spans="1:10" ht="13.5" thickBot="1" x14ac:dyDescent="0.25">
      <c r="A22" s="26"/>
      <c r="B22" s="26"/>
      <c r="C22" s="26"/>
      <c r="D22" s="26"/>
      <c r="E22" s="27"/>
      <c r="F22" s="27"/>
      <c r="G22" s="26"/>
      <c r="H22" s="26"/>
      <c r="I22" s="23"/>
      <c r="J22" s="23"/>
    </row>
    <row r="23" spans="1:10" ht="13.5" thickBot="1" x14ac:dyDescent="0.25">
      <c r="A23" s="68" t="s">
        <v>144</v>
      </c>
      <c r="B23" s="26"/>
      <c r="C23" s="26"/>
      <c r="D23" s="26"/>
      <c r="E23" s="27"/>
      <c r="F23" s="27"/>
      <c r="G23" s="26"/>
      <c r="H23" s="26"/>
      <c r="I23" s="23"/>
      <c r="J23" s="23"/>
    </row>
    <row r="24" spans="1:10" ht="13.5" thickBot="1" x14ac:dyDescent="0.25">
      <c r="A24" s="26" t="s">
        <v>232</v>
      </c>
      <c r="B24" s="26" t="s">
        <v>230</v>
      </c>
      <c r="C24" s="26" t="s">
        <v>198</v>
      </c>
      <c r="D24" s="30">
        <f>(E24+F24)/2</f>
        <v>604.30999999999995</v>
      </c>
      <c r="E24" s="28">
        <f>679*0.929</f>
        <v>630.79100000000005</v>
      </c>
      <c r="F24" s="28">
        <f>679*0.851</f>
        <v>577.82899999999995</v>
      </c>
      <c r="G24" s="26" t="s">
        <v>231</v>
      </c>
      <c r="H24" s="26" t="s">
        <v>218</v>
      </c>
      <c r="I24" s="23"/>
      <c r="J24" s="23"/>
    </row>
    <row r="25" spans="1:10" ht="13.5" thickBot="1" x14ac:dyDescent="0.25">
      <c r="A25" s="26" t="s">
        <v>233</v>
      </c>
      <c r="B25" s="26" t="s">
        <v>230</v>
      </c>
      <c r="C25" s="26" t="s">
        <v>217</v>
      </c>
      <c r="D25" s="30">
        <f>(E25+F25)/2</f>
        <v>249.2</v>
      </c>
      <c r="E25" s="28">
        <f>280*0.929</f>
        <v>260.12</v>
      </c>
      <c r="F25" s="28">
        <f>280*0.851</f>
        <v>238.28</v>
      </c>
      <c r="G25" s="26" t="s">
        <v>231</v>
      </c>
      <c r="H25" s="26" t="s">
        <v>218</v>
      </c>
      <c r="I25" s="23"/>
      <c r="J25" s="23"/>
    </row>
    <row r="26" spans="1:10" ht="13.5" thickBot="1" x14ac:dyDescent="0.25">
      <c r="A26" s="33" t="s">
        <v>234</v>
      </c>
      <c r="B26" s="26" t="s">
        <v>200</v>
      </c>
      <c r="C26" s="26" t="s">
        <v>169</v>
      </c>
      <c r="D26" s="87">
        <f>(E26+F26)/2</f>
        <v>61.41</v>
      </c>
      <c r="E26" s="28">
        <f>69*0.929</f>
        <v>64.100999999999999</v>
      </c>
      <c r="F26" s="28">
        <f>69*0.851</f>
        <v>58.719000000000001</v>
      </c>
      <c r="G26" s="26" t="s">
        <v>202</v>
      </c>
      <c r="H26" s="26" t="s">
        <v>218</v>
      </c>
      <c r="I26" s="23"/>
      <c r="J26" s="23"/>
    </row>
    <row r="27" spans="1:10" ht="13.5" thickBot="1" x14ac:dyDescent="0.25">
      <c r="A27" s="33" t="s">
        <v>174</v>
      </c>
      <c r="B27" s="26" t="s">
        <v>200</v>
      </c>
      <c r="C27" s="26" t="s">
        <v>198</v>
      </c>
      <c r="D27" s="87">
        <f>(E27+F27)/2</f>
        <v>23.14</v>
      </c>
      <c r="E27" s="28">
        <f>26*0.929</f>
        <v>24.154</v>
      </c>
      <c r="F27" s="28">
        <f>26*0.851</f>
        <v>22.125999999999998</v>
      </c>
      <c r="G27" s="40" t="s">
        <v>231</v>
      </c>
      <c r="H27" s="26" t="s">
        <v>218</v>
      </c>
      <c r="I27" s="23" t="s">
        <v>211</v>
      </c>
      <c r="J27" s="23"/>
    </row>
    <row r="28" spans="1:10" ht="13.5" thickBot="1" x14ac:dyDescent="0.25">
      <c r="A28" s="33" t="s">
        <v>175</v>
      </c>
      <c r="B28" s="26" t="s">
        <v>164</v>
      </c>
      <c r="C28" s="26" t="s">
        <v>217</v>
      </c>
      <c r="D28" s="87">
        <f>(E28+F28)/2</f>
        <v>14.24</v>
      </c>
      <c r="E28" s="28">
        <f>16*0.929</f>
        <v>14.864000000000001</v>
      </c>
      <c r="F28" s="28">
        <f>16*0.851</f>
        <v>13.616</v>
      </c>
      <c r="G28" s="26" t="s">
        <v>208</v>
      </c>
      <c r="H28" s="26" t="s">
        <v>218</v>
      </c>
      <c r="I28" s="23"/>
      <c r="J28" s="23"/>
    </row>
    <row r="29" spans="1:10" ht="13.5" thickBot="1" x14ac:dyDescent="0.25">
      <c r="A29" s="26" t="s">
        <v>141</v>
      </c>
      <c r="B29" s="26" t="s">
        <v>197</v>
      </c>
      <c r="C29" s="26" t="s">
        <v>201</v>
      </c>
      <c r="D29" s="30">
        <v>7</v>
      </c>
      <c r="E29" s="28">
        <f>16*0.929</f>
        <v>14.864000000000001</v>
      </c>
      <c r="F29" s="35" t="s">
        <v>228</v>
      </c>
      <c r="G29" s="26" t="s">
        <v>199</v>
      </c>
      <c r="H29" s="26" t="s">
        <v>218</v>
      </c>
      <c r="I29" s="23"/>
      <c r="J29" s="23"/>
    </row>
    <row r="30" spans="1:10" ht="13.5" thickBot="1" x14ac:dyDescent="0.25">
      <c r="A30" s="26" t="s">
        <v>176</v>
      </c>
      <c r="B30" s="26" t="s">
        <v>230</v>
      </c>
      <c r="C30" s="26" t="s">
        <v>198</v>
      </c>
      <c r="D30" s="28">
        <v>14</v>
      </c>
      <c r="E30" s="28">
        <f>15*0.929</f>
        <v>13.935</v>
      </c>
      <c r="F30" s="29" t="s">
        <v>88</v>
      </c>
      <c r="G30" s="26" t="s">
        <v>231</v>
      </c>
      <c r="H30" s="26" t="s">
        <v>218</v>
      </c>
      <c r="I30" s="23"/>
      <c r="J30" s="23"/>
    </row>
    <row r="31" spans="1:10" ht="13.5" thickBot="1" x14ac:dyDescent="0.25">
      <c r="A31" s="26" t="s">
        <v>171</v>
      </c>
      <c r="B31" s="26" t="s">
        <v>230</v>
      </c>
      <c r="C31" s="26" t="s">
        <v>198</v>
      </c>
      <c r="D31" s="30">
        <f>(E31+F31)/2</f>
        <v>5.34</v>
      </c>
      <c r="E31" s="28">
        <f>6*0.929</f>
        <v>5.5739999999999998</v>
      </c>
      <c r="F31" s="28">
        <f>6*0.851</f>
        <v>5.1059999999999999</v>
      </c>
      <c r="G31" s="26" t="s">
        <v>231</v>
      </c>
      <c r="H31" s="26" t="s">
        <v>218</v>
      </c>
      <c r="I31" s="23"/>
      <c r="J31" s="23"/>
    </row>
    <row r="32" spans="1:10" s="84" customFormat="1" ht="13.5" thickBot="1" x14ac:dyDescent="0.25">
      <c r="A32" s="68" t="s">
        <v>146</v>
      </c>
      <c r="B32" s="68"/>
      <c r="C32" s="68"/>
      <c r="D32" s="81">
        <f>SUM(D24:D31)</f>
        <v>978.64</v>
      </c>
      <c r="E32" s="82">
        <f>SUM(E24:E31)</f>
        <v>1028.403</v>
      </c>
      <c r="F32" s="82">
        <f>SUM(F24:F31)</f>
        <v>915.67599999999993</v>
      </c>
      <c r="G32" s="68"/>
      <c r="H32" s="68"/>
      <c r="I32" s="83"/>
      <c r="J32" s="83"/>
    </row>
    <row r="33" spans="1:10" s="84" customFormat="1" ht="13.5" thickBot="1" x14ac:dyDescent="0.25">
      <c r="A33" s="68" t="s">
        <v>206</v>
      </c>
      <c r="B33" s="68"/>
      <c r="C33" s="68"/>
      <c r="D33" s="81">
        <f>SUM(D21+D32)</f>
        <v>2530.7247499999999</v>
      </c>
      <c r="E33" s="82">
        <f>SUM(E21+E32)</f>
        <v>2697.3514999999998</v>
      </c>
      <c r="F33" s="116">
        <f>SUM(F21+F32)</f>
        <v>1176.0819999999999</v>
      </c>
      <c r="G33" s="68"/>
      <c r="H33" s="68"/>
      <c r="I33" s="83"/>
      <c r="J33" s="83"/>
    </row>
    <row r="34" spans="1:10" ht="16.899999999999999" customHeight="1" thickBot="1" x14ac:dyDescent="0.25">
      <c r="A34" s="120" t="s">
        <v>96</v>
      </c>
      <c r="B34" s="120"/>
      <c r="C34" s="120"/>
      <c r="D34" s="120"/>
      <c r="E34" s="120"/>
      <c r="F34" s="120"/>
      <c r="G34" s="120"/>
      <c r="H34" s="120"/>
      <c r="I34" s="23"/>
      <c r="J34" s="23"/>
    </row>
    <row r="35" spans="1:10" s="74" customFormat="1" ht="26.25" thickBot="1" x14ac:dyDescent="0.25">
      <c r="A35" s="69" t="s">
        <v>89</v>
      </c>
      <c r="B35" s="70" t="s">
        <v>90</v>
      </c>
      <c r="C35" s="71" t="s">
        <v>201</v>
      </c>
      <c r="D35" s="86">
        <f t="shared" ref="D35:D40" si="0">(E35+F35)/2</f>
        <v>103.24000000000001</v>
      </c>
      <c r="E35" s="73">
        <f>116*0.929</f>
        <v>107.76400000000001</v>
      </c>
      <c r="F35" s="73">
        <f>116*0.851</f>
        <v>98.715999999999994</v>
      </c>
      <c r="G35" s="71" t="s">
        <v>91</v>
      </c>
      <c r="H35" s="71" t="s">
        <v>95</v>
      </c>
    </row>
    <row r="36" spans="1:10" s="74" customFormat="1" ht="13.5" thickBot="1" x14ac:dyDescent="0.25">
      <c r="A36" s="69" t="s">
        <v>147</v>
      </c>
      <c r="B36" s="70" t="s">
        <v>212</v>
      </c>
      <c r="C36" s="71" t="s">
        <v>169</v>
      </c>
      <c r="D36" s="86">
        <f t="shared" si="0"/>
        <v>50.730000000000004</v>
      </c>
      <c r="E36" s="73">
        <f>57*0.929</f>
        <v>52.953000000000003</v>
      </c>
      <c r="F36" s="73">
        <f>57*0.851</f>
        <v>48.506999999999998</v>
      </c>
      <c r="G36" s="71" t="s">
        <v>208</v>
      </c>
      <c r="H36" s="71" t="s">
        <v>209</v>
      </c>
    </row>
    <row r="37" spans="1:10" s="74" customFormat="1" ht="13.5" thickBot="1" x14ac:dyDescent="0.25">
      <c r="A37" s="40" t="s">
        <v>140</v>
      </c>
      <c r="B37" s="40" t="s">
        <v>168</v>
      </c>
      <c r="C37" s="40" t="s">
        <v>198</v>
      </c>
      <c r="D37" s="72">
        <f t="shared" si="0"/>
        <v>17.8</v>
      </c>
      <c r="E37" s="75">
        <f>20*0.929</f>
        <v>18.580000000000002</v>
      </c>
      <c r="F37" s="75">
        <f>20*0.851</f>
        <v>17.02</v>
      </c>
      <c r="G37" s="40" t="s">
        <v>138</v>
      </c>
      <c r="H37" s="40" t="s">
        <v>218</v>
      </c>
      <c r="I37" s="76"/>
      <c r="J37" s="76"/>
    </row>
    <row r="38" spans="1:10" s="74" customFormat="1" ht="13.5" thickBot="1" x14ac:dyDescent="0.25">
      <c r="A38" s="77" t="s">
        <v>139</v>
      </c>
      <c r="B38" s="40" t="s">
        <v>210</v>
      </c>
      <c r="C38" s="40" t="s">
        <v>198</v>
      </c>
      <c r="D38" s="72">
        <f t="shared" si="0"/>
        <v>18.689999999999998</v>
      </c>
      <c r="E38" s="75">
        <f>21*0.929</f>
        <v>19.509</v>
      </c>
      <c r="F38" s="75">
        <f>21*0.851</f>
        <v>17.870999999999999</v>
      </c>
      <c r="G38" s="40" t="s">
        <v>231</v>
      </c>
      <c r="H38" s="40" t="s">
        <v>218</v>
      </c>
      <c r="I38" s="76"/>
      <c r="J38" s="76"/>
    </row>
    <row r="39" spans="1:10" s="74" customFormat="1" ht="13.5" thickBot="1" x14ac:dyDescent="0.25">
      <c r="A39" s="77" t="s">
        <v>92</v>
      </c>
      <c r="B39" s="40" t="s">
        <v>93</v>
      </c>
      <c r="C39" s="40" t="s">
        <v>198</v>
      </c>
      <c r="D39" s="72">
        <f t="shared" si="0"/>
        <v>12.846499999999999</v>
      </c>
      <c r="E39" s="75">
        <f>13*0.929</f>
        <v>12.077</v>
      </c>
      <c r="F39" s="75">
        <f>16*0.851</f>
        <v>13.616</v>
      </c>
      <c r="G39" s="40" t="s">
        <v>94</v>
      </c>
      <c r="H39" s="40" t="s">
        <v>95</v>
      </c>
      <c r="I39" s="76"/>
      <c r="J39" s="76"/>
    </row>
    <row r="40" spans="1:10" s="74" customFormat="1" ht="31.9" customHeight="1" thickBot="1" x14ac:dyDescent="0.25">
      <c r="A40" s="78" t="s">
        <v>148</v>
      </c>
      <c r="B40" s="40" t="s">
        <v>168</v>
      </c>
      <c r="C40" s="78" t="s">
        <v>198</v>
      </c>
      <c r="D40" s="72">
        <f t="shared" si="0"/>
        <v>4.45</v>
      </c>
      <c r="E40" s="79">
        <f>5*0.929</f>
        <v>4.6450000000000005</v>
      </c>
      <c r="F40" s="79">
        <f>5*0.851</f>
        <v>4.2549999999999999</v>
      </c>
      <c r="G40" s="40" t="s">
        <v>231</v>
      </c>
      <c r="H40" s="40" t="s">
        <v>218</v>
      </c>
    </row>
    <row r="41" spans="1:10" s="84" customFormat="1" ht="13.5" thickBot="1" x14ac:dyDescent="0.25">
      <c r="A41" s="80" t="s">
        <v>149</v>
      </c>
      <c r="B41" s="80"/>
      <c r="C41" s="80"/>
      <c r="D41" s="85">
        <f>SUM(D35:D40)</f>
        <v>207.75650000000002</v>
      </c>
      <c r="E41" s="117">
        <f>SUM(E35:E40)</f>
        <v>215.52800000000005</v>
      </c>
      <c r="F41" s="117">
        <f>SUM(F35:F40)</f>
        <v>199.98500000000001</v>
      </c>
      <c r="G41" s="80"/>
      <c r="H41" s="80"/>
    </row>
    <row r="42" spans="1:10" ht="13.5" thickBot="1" x14ac:dyDescent="0.25">
      <c r="A42" s="41"/>
      <c r="B42" s="41"/>
      <c r="C42" s="41"/>
      <c r="D42" s="41"/>
      <c r="E42" s="42"/>
      <c r="F42" s="42"/>
      <c r="G42" s="41"/>
      <c r="H42" s="41"/>
    </row>
    <row r="43" spans="1:10" ht="13.5" thickBot="1" x14ac:dyDescent="0.25">
      <c r="A43" s="121" t="s">
        <v>185</v>
      </c>
      <c r="B43" s="121"/>
      <c r="C43" s="121"/>
      <c r="D43" s="43">
        <f>SUM(D33+D41)</f>
        <v>2738.4812499999998</v>
      </c>
      <c r="E43" s="118">
        <f>SUM(E33+E41)</f>
        <v>2912.8795</v>
      </c>
      <c r="F43" s="118">
        <f>SUM(F33+F41)</f>
        <v>1376.067</v>
      </c>
      <c r="G43" s="41"/>
      <c r="H43" s="41"/>
    </row>
    <row r="50" spans="4:4" x14ac:dyDescent="0.2">
      <c r="D50" s="25"/>
    </row>
    <row r="51" spans="4:4" x14ac:dyDescent="0.2">
      <c r="D51" s="25"/>
    </row>
  </sheetData>
  <mergeCells count="11">
    <mergeCell ref="H3:H4"/>
    <mergeCell ref="A5:H5"/>
    <mergeCell ref="A34:H34"/>
    <mergeCell ref="A43:C43"/>
    <mergeCell ref="G3:G4"/>
    <mergeCell ref="A3:A4"/>
    <mergeCell ref="B3:B4"/>
    <mergeCell ref="C3:C4"/>
    <mergeCell ref="D3:D4"/>
    <mergeCell ref="E3:E4"/>
    <mergeCell ref="F3:F4"/>
  </mergeCells>
  <phoneticPr fontId="29"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workbookViewId="0">
      <selection activeCell="E8" sqref="E8"/>
    </sheetView>
  </sheetViews>
  <sheetFormatPr defaultColWidth="11.25" defaultRowHeight="15.75" x14ac:dyDescent="0.25"/>
  <cols>
    <col min="1" max="16384" width="11.25" style="45"/>
  </cols>
  <sheetData>
    <row r="1" spans="1:11" s="61" customFormat="1" ht="12.75" x14ac:dyDescent="0.2">
      <c r="A1" s="129" t="s">
        <v>45</v>
      </c>
      <c r="B1" s="129"/>
      <c r="C1" s="129"/>
      <c r="D1" s="129"/>
      <c r="E1" s="129"/>
      <c r="F1" s="129"/>
      <c r="G1" s="129"/>
      <c r="H1" s="129"/>
    </row>
    <row r="2" spans="1:11" s="61" customFormat="1" ht="12.75" x14ac:dyDescent="0.2"/>
    <row r="3" spans="1:11" s="61" customFormat="1" ht="12.75" x14ac:dyDescent="0.2">
      <c r="B3" s="61" t="s">
        <v>142</v>
      </c>
    </row>
    <row r="4" spans="1:11" x14ac:dyDescent="0.25">
      <c r="A4" s="46"/>
      <c r="B4" s="46"/>
      <c r="C4" s="46"/>
      <c r="D4" s="46"/>
      <c r="E4" s="46"/>
      <c r="F4" s="46"/>
      <c r="G4" s="19"/>
      <c r="H4" s="19"/>
      <c r="I4" s="19"/>
      <c r="J4" s="19"/>
      <c r="K4" s="19"/>
    </row>
    <row r="5" spans="1:11" x14ac:dyDescent="0.25">
      <c r="A5" s="46"/>
      <c r="B5" s="46"/>
      <c r="C5" s="46"/>
      <c r="D5" s="46"/>
      <c r="E5" s="46"/>
      <c r="F5" s="46"/>
      <c r="G5" s="19"/>
      <c r="H5" s="19"/>
      <c r="I5" s="19"/>
      <c r="J5" s="19"/>
      <c r="K5" s="19"/>
    </row>
    <row r="6" spans="1:11" x14ac:dyDescent="0.25">
      <c r="A6" s="46"/>
      <c r="B6" s="46"/>
      <c r="C6" s="46"/>
      <c r="D6" s="46"/>
      <c r="E6" s="46"/>
      <c r="F6" s="46"/>
      <c r="G6" s="19"/>
      <c r="H6" s="19"/>
      <c r="I6" s="19"/>
      <c r="J6" s="19"/>
      <c r="K6" s="19"/>
    </row>
    <row r="7" spans="1:11" x14ac:dyDescent="0.25">
      <c r="A7" s="46"/>
      <c r="B7" s="46"/>
      <c r="C7" s="46"/>
      <c r="D7" s="46"/>
      <c r="E7" s="46"/>
      <c r="F7" s="46"/>
      <c r="G7" s="19"/>
      <c r="H7" s="19"/>
      <c r="I7" s="19"/>
      <c r="J7" s="19"/>
      <c r="K7" s="19"/>
    </row>
    <row r="8" spans="1:11" x14ac:dyDescent="0.25">
      <c r="A8" s="46"/>
      <c r="B8" s="46"/>
      <c r="C8" s="46"/>
      <c r="D8" s="46"/>
      <c r="E8" s="46"/>
      <c r="F8" s="46"/>
      <c r="G8" s="19"/>
      <c r="H8" s="19"/>
      <c r="I8" s="19"/>
      <c r="J8" s="19"/>
      <c r="K8" s="19"/>
    </row>
    <row r="9" spans="1:11" x14ac:dyDescent="0.25">
      <c r="A9" s="46"/>
      <c r="B9" s="46"/>
      <c r="C9" s="46"/>
      <c r="D9" s="46"/>
      <c r="E9" s="46"/>
      <c r="F9" s="46"/>
      <c r="G9" s="19"/>
      <c r="H9" s="19"/>
      <c r="I9" s="19"/>
      <c r="J9" s="19"/>
      <c r="K9" s="19"/>
    </row>
    <row r="14" spans="1:11" ht="17.25" x14ac:dyDescent="0.25">
      <c r="A14" s="44"/>
    </row>
    <row r="15" spans="1:11" x14ac:dyDescent="0.25">
      <c r="A15" s="19"/>
      <c r="B15" s="19"/>
      <c r="C15" s="127"/>
      <c r="D15" s="127"/>
      <c r="E15" s="127"/>
      <c r="F15" s="127"/>
      <c r="G15" s="127"/>
      <c r="H15" s="127"/>
      <c r="I15" s="19"/>
      <c r="J15" s="19"/>
    </row>
    <row r="16" spans="1:11" x14ac:dyDescent="0.25">
      <c r="A16" s="46"/>
      <c r="B16" s="46"/>
      <c r="C16" s="46"/>
      <c r="D16" s="46"/>
      <c r="E16" s="46"/>
      <c r="F16" s="46"/>
      <c r="G16" s="46"/>
      <c r="H16" s="46"/>
      <c r="I16" s="46"/>
      <c r="J16" s="46"/>
    </row>
    <row r="17" spans="1:10" x14ac:dyDescent="0.25">
      <c r="A17" s="19"/>
      <c r="B17" s="19"/>
      <c r="C17" s="19"/>
      <c r="D17" s="19"/>
      <c r="E17" s="19"/>
      <c r="F17" s="19"/>
      <c r="G17" s="19"/>
      <c r="H17" s="19"/>
      <c r="I17" s="19"/>
      <c r="J17" s="19"/>
    </row>
    <row r="18" spans="1:10" x14ac:dyDescent="0.25">
      <c r="A18" s="19"/>
      <c r="B18" s="19"/>
      <c r="C18" s="19"/>
      <c r="D18" s="19"/>
      <c r="E18" s="19"/>
      <c r="F18" s="19"/>
      <c r="G18" s="19"/>
      <c r="H18" s="19"/>
      <c r="I18" s="19"/>
      <c r="J18" s="19"/>
    </row>
    <row r="19" spans="1:10" x14ac:dyDescent="0.25">
      <c r="A19" s="19"/>
      <c r="B19" s="19"/>
      <c r="C19" s="19"/>
      <c r="D19" s="19"/>
      <c r="E19" s="19"/>
      <c r="F19" s="19"/>
      <c r="G19" s="19"/>
      <c r="H19" s="19"/>
      <c r="I19" s="19"/>
      <c r="J19" s="19"/>
    </row>
    <row r="20" spans="1:10" x14ac:dyDescent="0.25">
      <c r="A20" s="19"/>
      <c r="B20" s="19"/>
      <c r="C20" s="19"/>
      <c r="D20" s="19"/>
      <c r="E20" s="19"/>
      <c r="F20" s="19"/>
      <c r="G20" s="19"/>
      <c r="H20" s="19"/>
      <c r="I20" s="19"/>
      <c r="J20" s="19"/>
    </row>
    <row r="23" spans="1:10" ht="17.25" x14ac:dyDescent="0.25">
      <c r="A23" s="44"/>
    </row>
    <row r="24" spans="1:10" x14ac:dyDescent="0.25">
      <c r="A24" s="19"/>
      <c r="B24" s="127"/>
      <c r="C24" s="127"/>
      <c r="D24" s="127"/>
      <c r="E24" s="127"/>
      <c r="F24" s="19"/>
      <c r="G24" s="20"/>
    </row>
    <row r="25" spans="1:10" x14ac:dyDescent="0.25">
      <c r="A25" s="46"/>
      <c r="B25" s="46"/>
      <c r="C25" s="46"/>
      <c r="D25" s="46"/>
      <c r="E25" s="46"/>
      <c r="F25" s="46"/>
      <c r="G25" s="47"/>
    </row>
    <row r="26" spans="1:10" x14ac:dyDescent="0.25">
      <c r="A26" s="19"/>
      <c r="B26" s="19"/>
      <c r="C26" s="19"/>
      <c r="D26" s="19"/>
      <c r="E26" s="19"/>
      <c r="F26" s="19"/>
      <c r="G26" s="20"/>
    </row>
    <row r="27" spans="1:10" x14ac:dyDescent="0.25">
      <c r="A27" s="19"/>
      <c r="B27" s="19"/>
      <c r="C27" s="19"/>
      <c r="D27" s="19"/>
      <c r="E27" s="19"/>
      <c r="F27" s="19"/>
      <c r="G27" s="20"/>
    </row>
    <row r="28" spans="1:10" x14ac:dyDescent="0.25">
      <c r="A28" s="19"/>
      <c r="B28" s="19"/>
      <c r="C28" s="19"/>
      <c r="D28" s="19"/>
      <c r="E28" s="19"/>
      <c r="F28" s="19"/>
      <c r="G28" s="20"/>
    </row>
    <row r="29" spans="1:10" x14ac:dyDescent="0.25">
      <c r="A29" s="19"/>
      <c r="B29" s="19"/>
      <c r="C29" s="19"/>
      <c r="D29" s="19"/>
      <c r="E29" s="19"/>
      <c r="F29" s="19"/>
      <c r="G29" s="20"/>
    </row>
    <row r="30" spans="1:10" x14ac:dyDescent="0.25">
      <c r="A30" s="19"/>
      <c r="B30" s="19"/>
      <c r="C30" s="19"/>
      <c r="D30" s="19"/>
      <c r="E30" s="19"/>
      <c r="F30" s="19"/>
      <c r="G30" s="20"/>
    </row>
    <row r="31" spans="1:10" x14ac:dyDescent="0.25">
      <c r="A31" s="19"/>
      <c r="B31" s="19"/>
      <c r="C31" s="19"/>
      <c r="D31" s="19"/>
      <c r="E31" s="19"/>
      <c r="F31" s="19"/>
      <c r="G31" s="20"/>
    </row>
    <row r="32" spans="1:10" ht="17.25" x14ac:dyDescent="0.25">
      <c r="A32" s="44"/>
    </row>
    <row r="33" spans="1:20" x14ac:dyDescent="0.25">
      <c r="A33" s="128"/>
      <c r="B33" s="128"/>
      <c r="C33" s="128"/>
      <c r="D33" s="128"/>
      <c r="E33" s="48"/>
      <c r="F33" s="48"/>
      <c r="G33" s="128"/>
    </row>
    <row r="34" spans="1:20" x14ac:dyDescent="0.25">
      <c r="A34" s="128"/>
      <c r="B34" s="128"/>
      <c r="C34" s="128"/>
      <c r="D34" s="128"/>
      <c r="E34" s="48"/>
      <c r="F34" s="48"/>
      <c r="G34" s="128"/>
    </row>
    <row r="35" spans="1:20" x14ac:dyDescent="0.25">
      <c r="D35" s="49"/>
      <c r="G35" s="50"/>
      <c r="H35" s="51"/>
    </row>
    <row r="39" spans="1:20" ht="17.25" x14ac:dyDescent="0.25">
      <c r="A39" s="44"/>
    </row>
    <row r="40" spans="1:20" x14ac:dyDescent="0.25">
      <c r="A40" s="19"/>
      <c r="B40" s="127"/>
      <c r="C40" s="127"/>
      <c r="D40" s="127"/>
      <c r="E40" s="127"/>
      <c r="F40" s="19"/>
      <c r="G40" s="20"/>
      <c r="Q40" s="126"/>
      <c r="R40" s="126"/>
      <c r="S40" s="126"/>
      <c r="T40" s="126"/>
    </row>
    <row r="41" spans="1:20" x14ac:dyDescent="0.25">
      <c r="A41" s="46"/>
      <c r="B41" s="46"/>
      <c r="C41" s="46"/>
      <c r="D41" s="46"/>
      <c r="E41" s="46"/>
      <c r="F41" s="46"/>
      <c r="G41" s="47"/>
      <c r="L41" s="52"/>
      <c r="M41" s="52"/>
      <c r="N41" s="52"/>
      <c r="O41" s="52"/>
      <c r="Q41" s="126"/>
      <c r="R41" s="126"/>
      <c r="S41" s="126"/>
      <c r="T41" s="126"/>
    </row>
    <row r="42" spans="1:20" x14ac:dyDescent="0.25">
      <c r="A42" s="53"/>
      <c r="B42" s="54"/>
      <c r="C42" s="54"/>
      <c r="D42" s="54"/>
      <c r="E42" s="54"/>
      <c r="F42" s="53"/>
      <c r="G42" s="50"/>
      <c r="L42" s="52"/>
      <c r="M42" s="52"/>
      <c r="Q42" s="126"/>
      <c r="R42" s="126"/>
      <c r="S42" s="126"/>
      <c r="T42" s="126"/>
    </row>
    <row r="43" spans="1:20" x14ac:dyDescent="0.25">
      <c r="A43" s="55"/>
      <c r="B43" s="56"/>
      <c r="C43" s="56"/>
      <c r="D43" s="56"/>
      <c r="E43" s="56"/>
      <c r="F43" s="55"/>
      <c r="G43" s="50"/>
      <c r="L43" s="52"/>
      <c r="M43" s="52"/>
      <c r="Q43" s="126"/>
      <c r="R43" s="126"/>
      <c r="S43" s="126"/>
      <c r="T43" s="126"/>
    </row>
    <row r="44" spans="1:20" x14ac:dyDescent="0.25">
      <c r="A44" s="55"/>
      <c r="B44" s="57"/>
      <c r="C44" s="57"/>
      <c r="D44" s="56"/>
      <c r="E44" s="56"/>
      <c r="F44" s="55"/>
      <c r="G44" s="50"/>
      <c r="L44" s="52"/>
      <c r="M44" s="52"/>
      <c r="Q44" s="126"/>
      <c r="R44" s="126"/>
      <c r="S44" s="126"/>
      <c r="T44" s="126"/>
    </row>
    <row r="45" spans="1:20" ht="69" customHeight="1" x14ac:dyDescent="0.25">
      <c r="A45" s="55"/>
      <c r="B45" s="56"/>
      <c r="C45" s="56"/>
      <c r="D45" s="58"/>
      <c r="E45" s="56"/>
      <c r="F45" s="55"/>
      <c r="G45" s="50"/>
      <c r="L45" s="52"/>
      <c r="M45" s="52"/>
      <c r="Q45" s="126"/>
      <c r="R45" s="126"/>
      <c r="S45" s="126"/>
      <c r="T45" s="126"/>
    </row>
    <row r="46" spans="1:20" ht="106.9" customHeight="1" x14ac:dyDescent="0.25">
      <c r="A46" s="55"/>
      <c r="B46" s="56"/>
      <c r="C46" s="56"/>
      <c r="D46" s="56"/>
      <c r="E46" s="56"/>
      <c r="F46" s="55"/>
      <c r="G46" s="50"/>
      <c r="L46" s="52"/>
      <c r="M46" s="52"/>
      <c r="Q46" s="126"/>
      <c r="R46" s="126"/>
      <c r="S46" s="126"/>
      <c r="T46" s="126"/>
    </row>
    <row r="47" spans="1:20" x14ac:dyDescent="0.25">
      <c r="I47" s="51"/>
      <c r="Q47" s="126"/>
      <c r="R47" s="126"/>
      <c r="S47" s="126"/>
      <c r="T47" s="126"/>
    </row>
    <row r="49" spans="1:15" x14ac:dyDescent="0.25">
      <c r="A49" s="59"/>
    </row>
    <row r="55" spans="1:15" x14ac:dyDescent="0.25">
      <c r="I55" s="51"/>
    </row>
    <row r="58" spans="1:15" x14ac:dyDescent="0.25">
      <c r="N58" s="52"/>
      <c r="O58" s="52"/>
    </row>
    <row r="63" spans="1:15" x14ac:dyDescent="0.25">
      <c r="I63" s="51"/>
    </row>
    <row r="66" spans="9:13" x14ac:dyDescent="0.25">
      <c r="L66" s="52"/>
      <c r="M66" s="52"/>
    </row>
    <row r="67" spans="9:13" x14ac:dyDescent="0.25">
      <c r="L67" s="52"/>
      <c r="M67" s="52"/>
    </row>
    <row r="68" spans="9:13" x14ac:dyDescent="0.25">
      <c r="I68" s="51"/>
    </row>
    <row r="71" spans="9:13" x14ac:dyDescent="0.25">
      <c r="L71" s="60"/>
      <c r="M71" s="60"/>
    </row>
    <row r="72" spans="9:13" x14ac:dyDescent="0.25">
      <c r="L72" s="60"/>
      <c r="M72" s="60"/>
    </row>
    <row r="73" spans="9:13" x14ac:dyDescent="0.25">
      <c r="I73" s="51"/>
    </row>
  </sheetData>
  <mergeCells count="14">
    <mergeCell ref="A1:H1"/>
    <mergeCell ref="C15:D15"/>
    <mergeCell ref="E15:F15"/>
    <mergeCell ref="G15:H15"/>
    <mergeCell ref="B24:C24"/>
    <mergeCell ref="D24:E24"/>
    <mergeCell ref="Q40:T47"/>
    <mergeCell ref="B40:C40"/>
    <mergeCell ref="D40:E40"/>
    <mergeCell ref="G33:G34"/>
    <mergeCell ref="A33:A34"/>
    <mergeCell ref="B33:B34"/>
    <mergeCell ref="C33:C34"/>
    <mergeCell ref="D33:D34"/>
  </mergeCells>
  <phoneticPr fontId="29"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ColWidth="11.25" defaultRowHeight="12.75" x14ac:dyDescent="0.2"/>
  <cols>
    <col min="1" max="1" width="26" style="61" customWidth="1"/>
    <col min="2" max="2" width="8.75" style="61" bestFit="1" customWidth="1"/>
    <col min="3" max="3" width="7.25" style="61" bestFit="1" customWidth="1"/>
    <col min="4" max="4" width="9.25" style="61" bestFit="1" customWidth="1"/>
    <col min="5" max="5" width="9.75" style="61" bestFit="1" customWidth="1"/>
    <col min="6" max="6" width="10.75" style="61" bestFit="1" customWidth="1"/>
    <col min="7" max="7" width="8.75" style="61" bestFit="1" customWidth="1"/>
    <col min="8" max="16384" width="11.25" style="61"/>
  </cols>
  <sheetData>
    <row r="1" spans="1:8" s="22" customFormat="1" x14ac:dyDescent="0.2">
      <c r="A1" s="1" t="s">
        <v>11</v>
      </c>
    </row>
    <row r="2" spans="1:8" s="22" customFormat="1" ht="13.5" thickBot="1" x14ac:dyDescent="0.25">
      <c r="A2" s="1"/>
    </row>
    <row r="3" spans="1:8" s="24" customFormat="1" ht="64.150000000000006" customHeight="1" thickBot="1" x14ac:dyDescent="0.25">
      <c r="A3" s="93" t="s">
        <v>186</v>
      </c>
      <c r="B3" s="94" t="s">
        <v>48</v>
      </c>
      <c r="C3" s="94" t="s">
        <v>49</v>
      </c>
      <c r="D3" s="94" t="s">
        <v>50</v>
      </c>
      <c r="E3" s="94" t="s">
        <v>51</v>
      </c>
      <c r="F3" s="93" t="s">
        <v>5</v>
      </c>
      <c r="G3" s="93" t="s">
        <v>6</v>
      </c>
    </row>
    <row r="4" spans="1:8" ht="12" customHeight="1" x14ac:dyDescent="0.2">
      <c r="A4" s="130" t="s">
        <v>187</v>
      </c>
      <c r="B4" s="131"/>
      <c r="C4" s="131"/>
      <c r="D4" s="131"/>
      <c r="E4" s="131"/>
      <c r="F4" s="131"/>
      <c r="G4" s="132"/>
    </row>
    <row r="5" spans="1:8" s="24" customFormat="1" x14ac:dyDescent="0.2">
      <c r="A5" s="95" t="s">
        <v>222</v>
      </c>
      <c r="B5" s="96">
        <v>0</v>
      </c>
      <c r="C5" s="96">
        <v>0</v>
      </c>
      <c r="D5" s="96">
        <v>807</v>
      </c>
      <c r="E5" s="96">
        <v>87</v>
      </c>
      <c r="F5" s="96">
        <f>SUM(E5+D5)</f>
        <v>894</v>
      </c>
      <c r="G5" s="97">
        <f>F5/2</f>
        <v>447</v>
      </c>
    </row>
    <row r="6" spans="1:8" x14ac:dyDescent="0.2">
      <c r="A6" s="98" t="s">
        <v>7</v>
      </c>
      <c r="B6" s="99">
        <f>SUM(B5)</f>
        <v>0</v>
      </c>
      <c r="C6" s="99">
        <f t="shared" ref="C6:F6" si="0">SUM(C5)</f>
        <v>0</v>
      </c>
      <c r="D6" s="99">
        <f t="shared" si="0"/>
        <v>807</v>
      </c>
      <c r="E6" s="99">
        <f t="shared" si="0"/>
        <v>87</v>
      </c>
      <c r="F6" s="99">
        <f t="shared" si="0"/>
        <v>894</v>
      </c>
      <c r="G6" s="100">
        <f>SUM(G5)</f>
        <v>447</v>
      </c>
    </row>
    <row r="7" spans="1:8" s="24" customFormat="1" ht="12" customHeight="1" x14ac:dyDescent="0.2">
      <c r="A7" s="133" t="s">
        <v>188</v>
      </c>
      <c r="B7" s="134"/>
      <c r="C7" s="134"/>
      <c r="D7" s="134"/>
      <c r="E7" s="134"/>
      <c r="F7" s="134"/>
      <c r="G7" s="135"/>
    </row>
    <row r="8" spans="1:8" s="24" customFormat="1" x14ac:dyDescent="0.2">
      <c r="A8" s="95" t="s">
        <v>223</v>
      </c>
      <c r="B8" s="101">
        <v>0</v>
      </c>
      <c r="C8" s="101">
        <v>0</v>
      </c>
      <c r="D8" s="101">
        <v>2502</v>
      </c>
      <c r="E8" s="101">
        <v>1674</v>
      </c>
      <c r="F8" s="101">
        <f>SUM(E8+D8)</f>
        <v>4176</v>
      </c>
      <c r="G8" s="102">
        <f>F8/2</f>
        <v>2088</v>
      </c>
      <c r="H8" s="92"/>
    </row>
    <row r="9" spans="1:8" x14ac:dyDescent="0.2">
      <c r="A9" s="95" t="s">
        <v>8</v>
      </c>
      <c r="B9" s="96">
        <v>0.4</v>
      </c>
      <c r="C9" s="96">
        <v>61</v>
      </c>
      <c r="D9" s="96">
        <v>78</v>
      </c>
      <c r="E9" s="96">
        <v>212</v>
      </c>
      <c r="F9" s="96">
        <f>B9+C9+D9+E9</f>
        <v>351.4</v>
      </c>
      <c r="G9" s="97">
        <f>F9/2</f>
        <v>175.7</v>
      </c>
    </row>
    <row r="10" spans="1:8" s="24" customFormat="1" x14ac:dyDescent="0.2">
      <c r="A10" s="98" t="s">
        <v>9</v>
      </c>
      <c r="B10" s="99">
        <f>SUM(B8:B9)</f>
        <v>0.4</v>
      </c>
      <c r="C10" s="99">
        <f t="shared" ref="C10:F10" si="1">SUM(C8:C9)</f>
        <v>61</v>
      </c>
      <c r="D10" s="99">
        <f t="shared" si="1"/>
        <v>2580</v>
      </c>
      <c r="E10" s="99">
        <f t="shared" si="1"/>
        <v>1886</v>
      </c>
      <c r="F10" s="99">
        <f t="shared" si="1"/>
        <v>4527.3999999999996</v>
      </c>
      <c r="G10" s="100">
        <f>SUM(G8:G9)</f>
        <v>2263.6999999999998</v>
      </c>
    </row>
    <row r="11" spans="1:8" x14ac:dyDescent="0.2">
      <c r="A11" s="103"/>
      <c r="B11" s="104"/>
      <c r="C11" s="104"/>
      <c r="D11" s="104"/>
      <c r="E11" s="104"/>
      <c r="F11" s="104"/>
      <c r="G11" s="105"/>
    </row>
    <row r="12" spans="1:8" ht="13.5" thickBot="1" x14ac:dyDescent="0.25">
      <c r="A12" s="106" t="s">
        <v>10</v>
      </c>
      <c r="B12" s="107">
        <f t="shared" ref="B12:C12" si="2">B6+B10</f>
        <v>0.4</v>
      </c>
      <c r="C12" s="107">
        <f t="shared" si="2"/>
        <v>61</v>
      </c>
      <c r="D12" s="107">
        <f>D6+D10</f>
        <v>3387</v>
      </c>
      <c r="E12" s="107">
        <f>E6+E10</f>
        <v>1973</v>
      </c>
      <c r="F12" s="107">
        <f>F6+F10</f>
        <v>5421.4</v>
      </c>
      <c r="G12" s="108">
        <f>G6+G10</f>
        <v>2710.7</v>
      </c>
    </row>
    <row r="13" spans="1:8" x14ac:dyDescent="0.2">
      <c r="A13" s="88"/>
      <c r="B13" s="88"/>
      <c r="C13" s="88"/>
      <c r="D13" s="88"/>
      <c r="E13" s="88"/>
      <c r="F13" s="88"/>
      <c r="G13" s="88"/>
    </row>
  </sheetData>
  <mergeCells count="2">
    <mergeCell ref="A4:G4"/>
    <mergeCell ref="A7:G7"/>
  </mergeCells>
  <phoneticPr fontId="29"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G4" sqref="G4:G18"/>
    </sheetView>
  </sheetViews>
  <sheetFormatPr defaultColWidth="11.25" defaultRowHeight="15.75" x14ac:dyDescent="0.25"/>
  <cols>
    <col min="1" max="1" width="20" style="45" customWidth="1"/>
    <col min="2" max="6" width="11.25" style="45"/>
    <col min="7" max="7" width="14.25" style="45" bestFit="1" customWidth="1"/>
    <col min="8" max="8" width="15.25" style="45" bestFit="1" customWidth="1"/>
    <col min="9" max="9" width="37.75" style="45" customWidth="1"/>
    <col min="10" max="16384" width="11.25" style="45"/>
  </cols>
  <sheetData>
    <row r="1" spans="1:9" x14ac:dyDescent="0.25">
      <c r="A1" s="66" t="s">
        <v>46</v>
      </c>
      <c r="B1" s="48"/>
      <c r="C1" s="48"/>
      <c r="D1" s="48"/>
      <c r="E1" s="48"/>
      <c r="F1" s="48"/>
      <c r="G1" s="48"/>
      <c r="H1" s="48"/>
    </row>
    <row r="2" spans="1:9" ht="16.5" thickBot="1" x14ac:dyDescent="0.3">
      <c r="A2" s="48"/>
      <c r="B2" s="48"/>
      <c r="C2" s="48"/>
      <c r="D2" s="48"/>
      <c r="E2" s="48"/>
      <c r="F2" s="48"/>
      <c r="G2" s="48"/>
      <c r="H2" s="48"/>
    </row>
    <row r="3" spans="1:9" s="22" customFormat="1" ht="26.25" thickBot="1" x14ac:dyDescent="0.25">
      <c r="A3" s="15" t="s">
        <v>195</v>
      </c>
      <c r="B3" s="15" t="s">
        <v>189</v>
      </c>
      <c r="C3" s="13" t="s">
        <v>194</v>
      </c>
      <c r="D3" s="13" t="s">
        <v>190</v>
      </c>
      <c r="E3" s="13" t="s">
        <v>191</v>
      </c>
      <c r="F3" s="13" t="s">
        <v>3</v>
      </c>
      <c r="G3" s="13" t="s">
        <v>192</v>
      </c>
      <c r="H3" s="13" t="s">
        <v>193</v>
      </c>
      <c r="I3" s="13" t="s">
        <v>4</v>
      </c>
    </row>
    <row r="4" spans="1:9" x14ac:dyDescent="0.25">
      <c r="A4" s="12" t="s">
        <v>73</v>
      </c>
      <c r="B4" s="11" t="s">
        <v>150</v>
      </c>
      <c r="C4" s="11" t="s">
        <v>151</v>
      </c>
      <c r="D4" s="11" t="s">
        <v>152</v>
      </c>
      <c r="E4" s="11" t="s">
        <v>153</v>
      </c>
      <c r="F4" s="11" t="s">
        <v>154</v>
      </c>
      <c r="G4" s="89">
        <v>87032201.914708436</v>
      </c>
      <c r="H4" s="11">
        <v>2014</v>
      </c>
      <c r="I4" s="10" t="s">
        <v>155</v>
      </c>
    </row>
    <row r="5" spans="1:9" x14ac:dyDescent="0.25">
      <c r="A5" s="9" t="s">
        <v>73</v>
      </c>
      <c r="B5" s="45" t="s">
        <v>156</v>
      </c>
      <c r="C5" s="45" t="s">
        <v>151</v>
      </c>
      <c r="D5" s="45" t="s">
        <v>152</v>
      </c>
      <c r="E5" s="45" t="s">
        <v>153</v>
      </c>
      <c r="F5" s="45" t="s">
        <v>154</v>
      </c>
      <c r="G5" s="90">
        <v>87032201.914708436</v>
      </c>
      <c r="H5" s="45">
        <v>2014</v>
      </c>
      <c r="I5" s="7" t="s">
        <v>155</v>
      </c>
    </row>
    <row r="6" spans="1:9" x14ac:dyDescent="0.25">
      <c r="A6" s="9" t="s">
        <v>73</v>
      </c>
      <c r="B6" s="45" t="s">
        <v>157</v>
      </c>
      <c r="C6" s="45" t="s">
        <v>151</v>
      </c>
      <c r="D6" s="45" t="s">
        <v>152</v>
      </c>
      <c r="E6" s="45" t="s">
        <v>153</v>
      </c>
      <c r="F6" s="45" t="s">
        <v>154</v>
      </c>
      <c r="G6" s="90">
        <v>21758050.478677109</v>
      </c>
      <c r="H6" s="45">
        <v>2014</v>
      </c>
      <c r="I6" s="7" t="s">
        <v>155</v>
      </c>
    </row>
    <row r="7" spans="1:9" x14ac:dyDescent="0.25">
      <c r="A7" s="9" t="s">
        <v>73</v>
      </c>
      <c r="B7" s="45" t="s">
        <v>158</v>
      </c>
      <c r="C7" s="45" t="s">
        <v>151</v>
      </c>
      <c r="D7" s="45" t="s">
        <v>159</v>
      </c>
      <c r="E7" s="45" t="s">
        <v>153</v>
      </c>
      <c r="F7" s="45" t="s">
        <v>154</v>
      </c>
      <c r="G7" s="90">
        <v>43516100.957354218</v>
      </c>
      <c r="H7" s="45">
        <v>2014</v>
      </c>
      <c r="I7" s="7" t="s">
        <v>155</v>
      </c>
    </row>
    <row r="8" spans="1:9" x14ac:dyDescent="0.25">
      <c r="A8" s="9" t="s">
        <v>73</v>
      </c>
      <c r="B8" s="45" t="s">
        <v>74</v>
      </c>
      <c r="C8" s="45" t="s">
        <v>151</v>
      </c>
      <c r="D8" s="45" t="s">
        <v>75</v>
      </c>
      <c r="E8" s="45" t="s">
        <v>153</v>
      </c>
      <c r="F8" s="45" t="s">
        <v>76</v>
      </c>
      <c r="G8" s="90">
        <v>87032201.914708436</v>
      </c>
      <c r="H8" s="45">
        <v>2014</v>
      </c>
      <c r="I8" s="7" t="s">
        <v>155</v>
      </c>
    </row>
    <row r="9" spans="1:9" x14ac:dyDescent="0.25">
      <c r="A9" s="9" t="s">
        <v>73</v>
      </c>
      <c r="B9" s="45" t="s">
        <v>77</v>
      </c>
      <c r="C9" s="45" t="s">
        <v>151</v>
      </c>
      <c r="D9" s="45" t="s">
        <v>78</v>
      </c>
      <c r="E9" s="45" t="s">
        <v>153</v>
      </c>
      <c r="F9" s="45" t="s">
        <v>154</v>
      </c>
      <c r="G9" s="90">
        <v>43516100.957354218</v>
      </c>
      <c r="H9" s="45">
        <v>2014</v>
      </c>
      <c r="I9" s="7" t="s">
        <v>155</v>
      </c>
    </row>
    <row r="10" spans="1:9" x14ac:dyDescent="0.25">
      <c r="A10" s="9" t="s">
        <v>73</v>
      </c>
      <c r="B10" s="45" t="s">
        <v>79</v>
      </c>
      <c r="C10" s="45" t="s">
        <v>151</v>
      </c>
      <c r="D10" s="45" t="s">
        <v>80</v>
      </c>
      <c r="E10" s="45" t="s">
        <v>153</v>
      </c>
      <c r="F10" s="45" t="s">
        <v>154</v>
      </c>
      <c r="G10" s="90">
        <v>87032201.914708436</v>
      </c>
      <c r="H10" s="45">
        <v>2014</v>
      </c>
      <c r="I10" s="7" t="s">
        <v>155</v>
      </c>
    </row>
    <row r="11" spans="1:9" x14ac:dyDescent="0.25">
      <c r="A11" s="9" t="s">
        <v>73</v>
      </c>
      <c r="B11" s="45" t="s">
        <v>157</v>
      </c>
      <c r="C11" s="45" t="s">
        <v>151</v>
      </c>
      <c r="D11" s="45" t="s">
        <v>152</v>
      </c>
      <c r="E11" s="45" t="s">
        <v>153</v>
      </c>
      <c r="F11" s="45" t="s">
        <v>154</v>
      </c>
      <c r="G11" s="90">
        <v>87032201.914708436</v>
      </c>
      <c r="H11" s="45">
        <v>2014</v>
      </c>
      <c r="I11" s="7" t="s">
        <v>155</v>
      </c>
    </row>
    <row r="12" spans="1:9" x14ac:dyDescent="0.25">
      <c r="A12" s="9" t="s">
        <v>73</v>
      </c>
      <c r="B12" s="45" t="s">
        <v>81</v>
      </c>
      <c r="C12" s="45" t="s">
        <v>151</v>
      </c>
      <c r="D12" s="45" t="s">
        <v>152</v>
      </c>
      <c r="E12" s="45" t="s">
        <v>153</v>
      </c>
      <c r="F12" s="45" t="s">
        <v>154</v>
      </c>
      <c r="G12" s="90">
        <v>43516100.957354218</v>
      </c>
      <c r="H12" s="45">
        <v>2014</v>
      </c>
      <c r="I12" s="7" t="s">
        <v>155</v>
      </c>
    </row>
    <row r="13" spans="1:9" x14ac:dyDescent="0.25">
      <c r="A13" s="9" t="s">
        <v>73</v>
      </c>
      <c r="B13" s="45" t="s">
        <v>156</v>
      </c>
      <c r="C13" s="45" t="s">
        <v>151</v>
      </c>
      <c r="D13" s="45" t="s">
        <v>82</v>
      </c>
      <c r="E13" s="45" t="s">
        <v>153</v>
      </c>
      <c r="F13" s="45" t="s">
        <v>154</v>
      </c>
      <c r="G13" s="90">
        <v>43516100.957354218</v>
      </c>
      <c r="H13" s="45">
        <v>2014</v>
      </c>
      <c r="I13" s="7" t="s">
        <v>155</v>
      </c>
    </row>
    <row r="14" spans="1:9" x14ac:dyDescent="0.25">
      <c r="A14" s="9" t="s">
        <v>73</v>
      </c>
      <c r="B14" s="45" t="s">
        <v>83</v>
      </c>
      <c r="C14" s="45" t="s">
        <v>151</v>
      </c>
      <c r="D14" s="45" t="s">
        <v>152</v>
      </c>
      <c r="E14" s="45" t="s">
        <v>153</v>
      </c>
      <c r="F14" s="45" t="s">
        <v>154</v>
      </c>
      <c r="G14" s="90">
        <v>13054830.287206266</v>
      </c>
      <c r="H14" s="45">
        <v>2014</v>
      </c>
      <c r="I14" s="7" t="s">
        <v>155</v>
      </c>
    </row>
    <row r="15" spans="1:9" x14ac:dyDescent="0.25">
      <c r="A15" s="9" t="s">
        <v>73</v>
      </c>
      <c r="B15" s="45" t="s">
        <v>84</v>
      </c>
      <c r="C15" s="45" t="s">
        <v>151</v>
      </c>
      <c r="D15" s="45" t="s">
        <v>85</v>
      </c>
      <c r="E15" s="45" t="s">
        <v>153</v>
      </c>
      <c r="F15" s="45" t="s">
        <v>154</v>
      </c>
      <c r="G15" s="90">
        <v>87032201.914708436</v>
      </c>
      <c r="H15" s="45">
        <v>2014</v>
      </c>
      <c r="I15" s="7" t="s">
        <v>155</v>
      </c>
    </row>
    <row r="16" spans="1:9" x14ac:dyDescent="0.25">
      <c r="A16" s="9" t="s">
        <v>73</v>
      </c>
      <c r="B16" s="45" t="s">
        <v>81</v>
      </c>
      <c r="C16" s="45" t="s">
        <v>151</v>
      </c>
      <c r="D16" s="45" t="s">
        <v>152</v>
      </c>
      <c r="E16" s="45" t="s">
        <v>153</v>
      </c>
      <c r="F16" s="45" t="s">
        <v>154</v>
      </c>
      <c r="G16" s="90">
        <v>46685340.802987866</v>
      </c>
      <c r="H16" s="45">
        <v>2013</v>
      </c>
      <c r="I16" s="7" t="s">
        <v>155</v>
      </c>
    </row>
    <row r="17" spans="1:9" x14ac:dyDescent="0.25">
      <c r="A17" s="9" t="s">
        <v>73</v>
      </c>
      <c r="B17" s="45" t="s">
        <v>83</v>
      </c>
      <c r="C17" s="45" t="s">
        <v>151</v>
      </c>
      <c r="D17" s="45" t="s">
        <v>86</v>
      </c>
      <c r="E17" s="45" t="s">
        <v>153</v>
      </c>
      <c r="F17" s="45" t="s">
        <v>154</v>
      </c>
      <c r="G17" s="90">
        <v>23342670.401493933</v>
      </c>
      <c r="H17" s="45">
        <v>2013</v>
      </c>
      <c r="I17" s="7" t="s">
        <v>155</v>
      </c>
    </row>
    <row r="18" spans="1:9" ht="16.5" thickBot="1" x14ac:dyDescent="0.3">
      <c r="A18" s="6" t="s">
        <v>73</v>
      </c>
      <c r="B18" s="5" t="s">
        <v>79</v>
      </c>
      <c r="C18" s="5" t="s">
        <v>151</v>
      </c>
      <c r="D18" s="5" t="s">
        <v>75</v>
      </c>
      <c r="E18" s="5" t="s">
        <v>153</v>
      </c>
      <c r="F18" s="5" t="s">
        <v>154</v>
      </c>
      <c r="G18" s="91">
        <v>93370681.605975732</v>
      </c>
      <c r="H18" s="5">
        <v>2013</v>
      </c>
      <c r="I18" s="2" t="s">
        <v>155</v>
      </c>
    </row>
    <row r="19" spans="1:9" x14ac:dyDescent="0.25">
      <c r="A19"/>
      <c r="B19"/>
      <c r="C19"/>
      <c r="D19"/>
      <c r="E19"/>
      <c r="F19"/>
      <c r="G19" s="17"/>
      <c r="H19"/>
      <c r="I19"/>
    </row>
    <row r="20" spans="1:9" x14ac:dyDescent="0.25">
      <c r="A20"/>
      <c r="B20"/>
      <c r="C20"/>
      <c r="D20"/>
      <c r="E20"/>
      <c r="F20"/>
      <c r="G20"/>
      <c r="H20"/>
      <c r="I20"/>
    </row>
    <row r="21" spans="1:9" x14ac:dyDescent="0.25">
      <c r="A21"/>
      <c r="B21"/>
      <c r="C21"/>
      <c r="D21"/>
      <c r="E21"/>
      <c r="F21"/>
      <c r="G21" s="18" t="s">
        <v>12</v>
      </c>
      <c r="H21" s="14">
        <f>SUM(G16:G18)</f>
        <v>163398692.81045753</v>
      </c>
      <c r="I21"/>
    </row>
    <row r="22" spans="1:9" x14ac:dyDescent="0.25">
      <c r="A22"/>
      <c r="B22"/>
      <c r="C22"/>
      <c r="D22"/>
      <c r="E22"/>
      <c r="F22"/>
      <c r="G22" s="18" t="s">
        <v>13</v>
      </c>
      <c r="H22" s="14">
        <f>SUM(G4:G15)</f>
        <v>731070496.08355069</v>
      </c>
      <c r="I22"/>
    </row>
    <row r="23" spans="1:9" x14ac:dyDescent="0.25">
      <c r="A23"/>
      <c r="B23"/>
      <c r="C23"/>
      <c r="D23"/>
      <c r="E23"/>
      <c r="F23"/>
      <c r="G23" s="18" t="s">
        <v>14</v>
      </c>
      <c r="H23" s="14">
        <f>SUM(H22+H21)</f>
        <v>894469188.89400816</v>
      </c>
      <c r="I23"/>
    </row>
    <row r="24" spans="1:9" x14ac:dyDescent="0.25">
      <c r="A24"/>
      <c r="B24"/>
      <c r="C24"/>
      <c r="D24"/>
      <c r="E24"/>
      <c r="F24"/>
      <c r="G24" s="18" t="s">
        <v>15</v>
      </c>
      <c r="H24" s="14">
        <f>H23/2</f>
        <v>447234594.44700408</v>
      </c>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s="18" t="s">
        <v>16</v>
      </c>
      <c r="G30">
        <f xml:space="preserve"> SUMIF(F4:F18, "Upstream",G4:G18)</f>
        <v>807436986.97929978</v>
      </c>
      <c r="H30"/>
      <c r="I30"/>
    </row>
    <row r="31" spans="1:9" x14ac:dyDescent="0.25">
      <c r="A31"/>
      <c r="B31"/>
      <c r="C31"/>
      <c r="D31"/>
      <c r="E31"/>
      <c r="F31" s="18" t="s">
        <v>17</v>
      </c>
      <c r="G31">
        <f xml:space="preserve"> SUMIF(F4:F18, "Downstream",G4:G18)</f>
        <v>87032201.914708436</v>
      </c>
      <c r="H31"/>
      <c r="I31"/>
    </row>
    <row r="32" spans="1:9" x14ac:dyDescent="0.25">
      <c r="A32"/>
      <c r="B32"/>
      <c r="C32"/>
      <c r="D32"/>
      <c r="E32"/>
      <c r="F32" s="18" t="s">
        <v>18</v>
      </c>
      <c r="G32">
        <f>SUM(G31+G30)</f>
        <v>894469188.89400816</v>
      </c>
      <c r="H32"/>
      <c r="I32"/>
    </row>
    <row r="33" spans="1:9" x14ac:dyDescent="0.25">
      <c r="A33"/>
      <c r="B33"/>
      <c r="C33"/>
      <c r="D33"/>
      <c r="E33"/>
      <c r="F33"/>
      <c r="G33"/>
      <c r="H33"/>
      <c r="I33"/>
    </row>
  </sheetData>
  <phoneticPr fontId="29"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selection activeCell="G52" sqref="G52"/>
    </sheetView>
  </sheetViews>
  <sheetFormatPr defaultColWidth="11.25" defaultRowHeight="15.75" x14ac:dyDescent="0.25"/>
  <cols>
    <col min="1" max="1" width="11.25" style="21"/>
    <col min="2" max="3" width="12.25" style="21" customWidth="1"/>
    <col min="4" max="4" width="24.25" style="21" customWidth="1"/>
    <col min="5" max="6" width="12.25" style="21" customWidth="1"/>
    <col min="7" max="7" width="16.25" style="21" customWidth="1"/>
    <col min="8" max="8" width="12.25" style="21" customWidth="1"/>
    <col min="9" max="9" width="32.75" customWidth="1"/>
    <col min="10" max="10" width="11" customWidth="1"/>
    <col min="11" max="16384" width="11.25" style="21"/>
  </cols>
  <sheetData>
    <row r="1" spans="1:10" x14ac:dyDescent="0.25">
      <c r="A1" s="67" t="s">
        <v>47</v>
      </c>
    </row>
    <row r="2" spans="1:10" ht="16.5" thickBot="1" x14ac:dyDescent="0.3"/>
    <row r="3" spans="1:10" ht="26.25" thickBot="1" x14ac:dyDescent="0.3">
      <c r="A3" s="15" t="s">
        <v>195</v>
      </c>
      <c r="B3" s="15" t="s">
        <v>189</v>
      </c>
      <c r="C3" s="13" t="s">
        <v>194</v>
      </c>
      <c r="D3" s="13" t="s">
        <v>190</v>
      </c>
      <c r="E3" s="13" t="s">
        <v>191</v>
      </c>
      <c r="F3" s="13" t="s">
        <v>1</v>
      </c>
      <c r="G3" s="13" t="s">
        <v>192</v>
      </c>
      <c r="H3" s="13" t="s">
        <v>193</v>
      </c>
      <c r="I3" s="13" t="s">
        <v>2</v>
      </c>
    </row>
    <row r="4" spans="1:10" x14ac:dyDescent="0.25">
      <c r="A4" s="12" t="s">
        <v>73</v>
      </c>
      <c r="B4" s="11" t="s">
        <v>19</v>
      </c>
      <c r="C4" s="11" t="s">
        <v>20</v>
      </c>
      <c r="D4" s="11" t="s">
        <v>21</v>
      </c>
      <c r="E4" s="11" t="s">
        <v>153</v>
      </c>
      <c r="F4" s="11" t="s">
        <v>154</v>
      </c>
      <c r="G4" s="89">
        <v>43516100.957354218</v>
      </c>
      <c r="H4" s="11">
        <v>2014</v>
      </c>
      <c r="I4" s="10" t="s">
        <v>155</v>
      </c>
    </row>
    <row r="5" spans="1:10" x14ac:dyDescent="0.25">
      <c r="A5" s="9" t="s">
        <v>73</v>
      </c>
      <c r="B5" s="45" t="s">
        <v>22</v>
      </c>
      <c r="C5" s="45" t="s">
        <v>23</v>
      </c>
      <c r="D5" s="45" t="s">
        <v>86</v>
      </c>
      <c r="E5" s="45" t="s">
        <v>153</v>
      </c>
      <c r="F5" s="45" t="s">
        <v>154</v>
      </c>
      <c r="G5" s="90">
        <v>21758050.478677109</v>
      </c>
      <c r="H5" s="45">
        <v>2014</v>
      </c>
      <c r="I5" s="7" t="s">
        <v>155</v>
      </c>
    </row>
    <row r="6" spans="1:10" x14ac:dyDescent="0.25">
      <c r="A6" s="9" t="s">
        <v>73</v>
      </c>
      <c r="B6" s="45" t="s">
        <v>24</v>
      </c>
      <c r="C6" s="45" t="s">
        <v>25</v>
      </c>
      <c r="D6" s="45" t="s">
        <v>152</v>
      </c>
      <c r="E6" s="45" t="s">
        <v>153</v>
      </c>
      <c r="F6" s="45" t="s">
        <v>154</v>
      </c>
      <c r="G6" s="90">
        <v>21758050.478677109</v>
      </c>
      <c r="H6" s="45">
        <v>2014</v>
      </c>
      <c r="I6" s="7" t="s">
        <v>155</v>
      </c>
    </row>
    <row r="7" spans="1:10" x14ac:dyDescent="0.25">
      <c r="A7" s="9" t="s">
        <v>73</v>
      </c>
      <c r="B7" s="45" t="s">
        <v>26</v>
      </c>
      <c r="C7" s="45" t="s">
        <v>151</v>
      </c>
      <c r="D7" s="45" t="s">
        <v>78</v>
      </c>
      <c r="E7" s="45" t="s">
        <v>153</v>
      </c>
      <c r="F7" s="45" t="s">
        <v>154</v>
      </c>
      <c r="G7" s="90">
        <v>21758050.478677109</v>
      </c>
      <c r="H7" s="45">
        <v>2014</v>
      </c>
      <c r="I7" s="7" t="s">
        <v>155</v>
      </c>
    </row>
    <row r="8" spans="1:10" x14ac:dyDescent="0.25">
      <c r="A8" s="9" t="s">
        <v>73</v>
      </c>
      <c r="B8" s="45" t="s">
        <v>24</v>
      </c>
      <c r="C8" s="45" t="s">
        <v>25</v>
      </c>
      <c r="D8" s="45" t="s">
        <v>152</v>
      </c>
      <c r="E8" s="45" t="s">
        <v>153</v>
      </c>
      <c r="F8" s="45" t="s">
        <v>154</v>
      </c>
      <c r="G8" s="90">
        <v>43516100.957354218</v>
      </c>
      <c r="H8" s="45">
        <v>2014</v>
      </c>
      <c r="I8" s="7" t="s">
        <v>155</v>
      </c>
    </row>
    <row r="9" spans="1:10" x14ac:dyDescent="0.25">
      <c r="A9" s="9" t="s">
        <v>73</v>
      </c>
      <c r="B9" s="45" t="s">
        <v>27</v>
      </c>
      <c r="C9" s="45" t="s">
        <v>28</v>
      </c>
      <c r="D9" s="45" t="s">
        <v>82</v>
      </c>
      <c r="E9" s="45" t="s">
        <v>153</v>
      </c>
      <c r="F9" s="45" t="s">
        <v>76</v>
      </c>
      <c r="G9" s="90">
        <v>87032201.914708436</v>
      </c>
      <c r="H9" s="45">
        <v>2014</v>
      </c>
      <c r="I9" s="7" t="s">
        <v>155</v>
      </c>
    </row>
    <row r="10" spans="1:10" x14ac:dyDescent="0.25">
      <c r="A10" s="9" t="s">
        <v>73</v>
      </c>
      <c r="B10" s="45" t="s">
        <v>29</v>
      </c>
      <c r="C10" s="45" t="s">
        <v>28</v>
      </c>
      <c r="D10" s="45" t="s">
        <v>78</v>
      </c>
      <c r="E10" s="45" t="s">
        <v>153</v>
      </c>
      <c r="F10" s="45" t="s">
        <v>154</v>
      </c>
      <c r="G10" s="90">
        <v>217580504.78677109</v>
      </c>
      <c r="H10" s="45">
        <v>2014</v>
      </c>
      <c r="I10" s="7" t="s">
        <v>155</v>
      </c>
      <c r="J10" s="18"/>
    </row>
    <row r="11" spans="1:10" x14ac:dyDescent="0.25">
      <c r="A11" s="9" t="s">
        <v>73</v>
      </c>
      <c r="B11" s="45" t="s">
        <v>30</v>
      </c>
      <c r="C11" s="45" t="s">
        <v>28</v>
      </c>
      <c r="D11" s="45" t="s">
        <v>78</v>
      </c>
      <c r="E11" s="45" t="s">
        <v>153</v>
      </c>
      <c r="F11" s="45" t="s">
        <v>154</v>
      </c>
      <c r="G11" s="90">
        <v>21758050.478677109</v>
      </c>
      <c r="H11" s="45">
        <v>2014</v>
      </c>
      <c r="I11" s="7" t="s">
        <v>155</v>
      </c>
    </row>
    <row r="12" spans="1:10" x14ac:dyDescent="0.25">
      <c r="A12" s="9" t="s">
        <v>73</v>
      </c>
      <c r="B12" s="45" t="s">
        <v>31</v>
      </c>
      <c r="C12" s="45" t="s">
        <v>28</v>
      </c>
      <c r="D12" s="45" t="s">
        <v>82</v>
      </c>
      <c r="E12" s="45" t="s">
        <v>153</v>
      </c>
      <c r="F12" s="45" t="s">
        <v>76</v>
      </c>
      <c r="G12" s="90">
        <v>87032201.914708436</v>
      </c>
      <c r="H12" s="45">
        <v>2014</v>
      </c>
      <c r="I12" s="7" t="s">
        <v>155</v>
      </c>
    </row>
    <row r="13" spans="1:10" x14ac:dyDescent="0.25">
      <c r="A13" s="9" t="s">
        <v>73</v>
      </c>
      <c r="B13" s="45" t="s">
        <v>32</v>
      </c>
      <c r="C13" s="45" t="s">
        <v>28</v>
      </c>
      <c r="D13" s="45" t="s">
        <v>82</v>
      </c>
      <c r="E13" s="45" t="s">
        <v>153</v>
      </c>
      <c r="F13" s="45" t="s">
        <v>154</v>
      </c>
      <c r="G13" s="90">
        <v>43516100.957354218</v>
      </c>
      <c r="H13" s="45">
        <v>2014</v>
      </c>
      <c r="I13" s="7" t="s">
        <v>155</v>
      </c>
    </row>
    <row r="14" spans="1:10" x14ac:dyDescent="0.25">
      <c r="A14" s="9" t="s">
        <v>73</v>
      </c>
      <c r="B14" s="45" t="s">
        <v>33</v>
      </c>
      <c r="C14" s="45" t="s">
        <v>25</v>
      </c>
      <c r="D14" s="45" t="s">
        <v>82</v>
      </c>
      <c r="E14" s="45" t="s">
        <v>153</v>
      </c>
      <c r="F14" s="45" t="s">
        <v>154</v>
      </c>
      <c r="G14" s="90">
        <v>21758050.478677109</v>
      </c>
      <c r="H14" s="45">
        <v>2014</v>
      </c>
      <c r="I14" s="7" t="s">
        <v>155</v>
      </c>
    </row>
    <row r="15" spans="1:10" x14ac:dyDescent="0.25">
      <c r="A15" s="9" t="s">
        <v>73</v>
      </c>
      <c r="B15" s="45" t="s">
        <v>34</v>
      </c>
      <c r="C15" s="45" t="s">
        <v>28</v>
      </c>
      <c r="D15" s="45" t="s">
        <v>97</v>
      </c>
      <c r="E15" s="45" t="s">
        <v>153</v>
      </c>
      <c r="F15" s="45" t="s">
        <v>76</v>
      </c>
      <c r="G15" s="90">
        <v>87032201.914708436</v>
      </c>
      <c r="H15" s="45">
        <v>2014</v>
      </c>
      <c r="I15" s="7" t="s">
        <v>155</v>
      </c>
    </row>
    <row r="16" spans="1:10" x14ac:dyDescent="0.25">
      <c r="A16" s="9" t="s">
        <v>73</v>
      </c>
      <c r="B16" s="45" t="s">
        <v>98</v>
      </c>
      <c r="C16" s="45" t="s">
        <v>99</v>
      </c>
      <c r="D16" s="45" t="s">
        <v>82</v>
      </c>
      <c r="E16" s="45" t="s">
        <v>153</v>
      </c>
      <c r="F16" s="45" t="s">
        <v>154</v>
      </c>
      <c r="G16" s="90">
        <v>21758050.478677109</v>
      </c>
      <c r="H16" s="45">
        <v>2014</v>
      </c>
      <c r="I16" s="7" t="s">
        <v>155</v>
      </c>
    </row>
    <row r="17" spans="1:9" x14ac:dyDescent="0.25">
      <c r="A17" s="9" t="s">
        <v>73</v>
      </c>
      <c r="B17" s="45" t="s">
        <v>100</v>
      </c>
      <c r="C17" s="45" t="s">
        <v>28</v>
      </c>
      <c r="D17" s="45" t="s">
        <v>75</v>
      </c>
      <c r="E17" s="45" t="s">
        <v>153</v>
      </c>
      <c r="F17" s="45" t="s">
        <v>154</v>
      </c>
      <c r="G17" s="90">
        <v>4351610.0957354223</v>
      </c>
      <c r="H17" s="45">
        <v>2014</v>
      </c>
      <c r="I17" s="7" t="s">
        <v>155</v>
      </c>
    </row>
    <row r="18" spans="1:9" x14ac:dyDescent="0.25">
      <c r="A18" s="9" t="s">
        <v>73</v>
      </c>
      <c r="B18" s="45" t="s">
        <v>101</v>
      </c>
      <c r="C18" s="45" t="s">
        <v>28</v>
      </c>
      <c r="D18" s="45" t="s">
        <v>82</v>
      </c>
      <c r="E18" s="45" t="s">
        <v>153</v>
      </c>
      <c r="F18" s="45" t="s">
        <v>154</v>
      </c>
      <c r="G18" s="90">
        <v>43516100.957354218</v>
      </c>
      <c r="H18" s="45">
        <v>2014</v>
      </c>
      <c r="I18" s="7" t="s">
        <v>155</v>
      </c>
    </row>
    <row r="19" spans="1:9" x14ac:dyDescent="0.25">
      <c r="A19" s="9" t="s">
        <v>73</v>
      </c>
      <c r="B19" s="45" t="s">
        <v>102</v>
      </c>
      <c r="C19" s="45" t="s">
        <v>28</v>
      </c>
      <c r="D19" s="45" t="s">
        <v>21</v>
      </c>
      <c r="E19" s="45" t="s">
        <v>153</v>
      </c>
      <c r="F19" s="45" t="s">
        <v>154</v>
      </c>
      <c r="G19" s="90">
        <v>43516100.957354218</v>
      </c>
      <c r="H19" s="45">
        <v>2014</v>
      </c>
      <c r="I19" s="7" t="s">
        <v>155</v>
      </c>
    </row>
    <row r="20" spans="1:9" x14ac:dyDescent="0.25">
      <c r="A20" s="9" t="s">
        <v>73</v>
      </c>
      <c r="B20" s="45" t="s">
        <v>103</v>
      </c>
      <c r="C20" s="45" t="s">
        <v>104</v>
      </c>
      <c r="D20" s="45" t="s">
        <v>105</v>
      </c>
      <c r="E20" s="45" t="s">
        <v>153</v>
      </c>
      <c r="F20" s="45" t="s">
        <v>154</v>
      </c>
      <c r="G20" s="90">
        <v>13054830.287206266</v>
      </c>
      <c r="H20" s="45">
        <v>2014</v>
      </c>
      <c r="I20" s="7" t="s">
        <v>155</v>
      </c>
    </row>
    <row r="21" spans="1:9" x14ac:dyDescent="0.25">
      <c r="A21" s="9" t="s">
        <v>73</v>
      </c>
      <c r="B21" s="45" t="s">
        <v>106</v>
      </c>
      <c r="C21" s="45" t="s">
        <v>25</v>
      </c>
      <c r="D21" s="45" t="s">
        <v>82</v>
      </c>
      <c r="E21" s="45" t="s">
        <v>153</v>
      </c>
      <c r="F21" s="45" t="s">
        <v>154</v>
      </c>
      <c r="G21" s="90">
        <v>21758050.478677109</v>
      </c>
      <c r="H21" s="45">
        <v>2014</v>
      </c>
      <c r="I21" s="7" t="s">
        <v>155</v>
      </c>
    </row>
    <row r="22" spans="1:9" x14ac:dyDescent="0.25">
      <c r="A22" s="9" t="s">
        <v>73</v>
      </c>
      <c r="B22" s="45" t="s">
        <v>107</v>
      </c>
      <c r="C22" s="45" t="s">
        <v>28</v>
      </c>
      <c r="D22" s="45" t="s">
        <v>108</v>
      </c>
      <c r="E22" s="45" t="s">
        <v>153</v>
      </c>
      <c r="F22" s="45" t="s">
        <v>76</v>
      </c>
      <c r="G22" s="90">
        <v>87032201.914708436</v>
      </c>
      <c r="H22" s="45">
        <v>2014</v>
      </c>
      <c r="I22" s="7" t="s">
        <v>155</v>
      </c>
    </row>
    <row r="23" spans="1:9" x14ac:dyDescent="0.25">
      <c r="A23" s="9" t="s">
        <v>73</v>
      </c>
      <c r="B23" s="45" t="s">
        <v>109</v>
      </c>
      <c r="C23" s="45" t="s">
        <v>28</v>
      </c>
      <c r="D23" s="45" t="s">
        <v>152</v>
      </c>
      <c r="E23" s="45" t="s">
        <v>153</v>
      </c>
      <c r="F23" s="45" t="s">
        <v>76</v>
      </c>
      <c r="G23" s="90">
        <v>13054830.287206266</v>
      </c>
      <c r="H23" s="45">
        <v>2014</v>
      </c>
      <c r="I23" s="7" t="s">
        <v>155</v>
      </c>
    </row>
    <row r="24" spans="1:9" x14ac:dyDescent="0.25">
      <c r="A24" s="9" t="s">
        <v>73</v>
      </c>
      <c r="B24" s="45" t="s">
        <v>110</v>
      </c>
      <c r="C24" s="45" t="s">
        <v>28</v>
      </c>
      <c r="D24" s="45" t="s">
        <v>111</v>
      </c>
      <c r="E24" s="45" t="s">
        <v>153</v>
      </c>
      <c r="F24" s="45" t="s">
        <v>154</v>
      </c>
      <c r="G24" s="90">
        <v>21758050.478677109</v>
      </c>
      <c r="H24" s="45">
        <v>2014</v>
      </c>
      <c r="I24" s="7" t="s">
        <v>155</v>
      </c>
    </row>
    <row r="25" spans="1:9" x14ac:dyDescent="0.25">
      <c r="A25" s="9" t="s">
        <v>73</v>
      </c>
      <c r="B25" s="45" t="s">
        <v>112</v>
      </c>
      <c r="C25" s="45" t="s">
        <v>28</v>
      </c>
      <c r="D25" s="45" t="s">
        <v>82</v>
      </c>
      <c r="E25" s="45" t="s">
        <v>153</v>
      </c>
      <c r="F25" s="45" t="s">
        <v>154</v>
      </c>
      <c r="G25" s="90">
        <v>217580504.78677109</v>
      </c>
      <c r="H25" s="45">
        <v>2014</v>
      </c>
      <c r="I25" s="7" t="s">
        <v>155</v>
      </c>
    </row>
    <row r="26" spans="1:9" x14ac:dyDescent="0.25">
      <c r="A26" s="9" t="s">
        <v>73</v>
      </c>
      <c r="B26" s="45" t="s">
        <v>113</v>
      </c>
      <c r="C26" s="45" t="s">
        <v>114</v>
      </c>
      <c r="D26" s="45" t="s">
        <v>75</v>
      </c>
      <c r="E26" s="45" t="s">
        <v>153</v>
      </c>
      <c r="F26" s="45" t="s">
        <v>76</v>
      </c>
      <c r="G26" s="90">
        <v>87032201.914708436</v>
      </c>
      <c r="H26" s="45">
        <v>2014</v>
      </c>
      <c r="I26" s="7" t="s">
        <v>155</v>
      </c>
    </row>
    <row r="27" spans="1:9" x14ac:dyDescent="0.25">
      <c r="A27" s="9" t="s">
        <v>73</v>
      </c>
      <c r="B27" s="45" t="s">
        <v>115</v>
      </c>
      <c r="C27" s="45" t="s">
        <v>20</v>
      </c>
      <c r="D27" s="45" t="s">
        <v>82</v>
      </c>
      <c r="E27" s="45" t="s">
        <v>153</v>
      </c>
      <c r="F27" s="45" t="s">
        <v>154</v>
      </c>
      <c r="G27" s="90">
        <v>43516100.957354218</v>
      </c>
      <c r="H27" s="45">
        <v>2014</v>
      </c>
      <c r="I27" s="7" t="s">
        <v>155</v>
      </c>
    </row>
    <row r="28" spans="1:9" x14ac:dyDescent="0.25">
      <c r="A28" s="9" t="s">
        <v>73</v>
      </c>
      <c r="B28" s="45" t="s">
        <v>116</v>
      </c>
      <c r="C28" s="45" t="s">
        <v>28</v>
      </c>
      <c r="D28" s="45" t="s">
        <v>82</v>
      </c>
      <c r="E28" s="45" t="s">
        <v>153</v>
      </c>
      <c r="F28" s="45" t="s">
        <v>76</v>
      </c>
      <c r="G28" s="90">
        <v>21758050.478677109</v>
      </c>
      <c r="H28" s="45">
        <v>2014</v>
      </c>
      <c r="I28" s="7" t="s">
        <v>155</v>
      </c>
    </row>
    <row r="29" spans="1:9" x14ac:dyDescent="0.25">
      <c r="A29" s="9" t="s">
        <v>73</v>
      </c>
      <c r="B29" s="45" t="s">
        <v>117</v>
      </c>
      <c r="C29" s="45" t="s">
        <v>28</v>
      </c>
      <c r="D29" s="45" t="s">
        <v>82</v>
      </c>
      <c r="E29" s="45" t="s">
        <v>153</v>
      </c>
      <c r="F29" s="45" t="s">
        <v>76</v>
      </c>
      <c r="G29" s="90">
        <v>13054830.287206266</v>
      </c>
      <c r="H29" s="45">
        <v>2014</v>
      </c>
      <c r="I29" s="7" t="s">
        <v>155</v>
      </c>
    </row>
    <row r="30" spans="1:9" x14ac:dyDescent="0.25">
      <c r="A30" s="9" t="s">
        <v>73</v>
      </c>
      <c r="B30" s="45" t="s">
        <v>118</v>
      </c>
      <c r="C30" s="45" t="s">
        <v>20</v>
      </c>
      <c r="D30" s="45" t="s">
        <v>21</v>
      </c>
      <c r="E30" s="45" t="s">
        <v>153</v>
      </c>
      <c r="F30" s="45" t="s">
        <v>154</v>
      </c>
      <c r="G30" s="90">
        <v>21758050.478677109</v>
      </c>
      <c r="H30" s="45">
        <v>2014</v>
      </c>
      <c r="I30" s="7" t="s">
        <v>155</v>
      </c>
    </row>
    <row r="31" spans="1:9" x14ac:dyDescent="0.25">
      <c r="A31" s="9" t="s">
        <v>73</v>
      </c>
      <c r="B31" s="45" t="s">
        <v>119</v>
      </c>
      <c r="C31" s="45" t="s">
        <v>23</v>
      </c>
      <c r="D31" s="45" t="s">
        <v>82</v>
      </c>
      <c r="E31" s="45" t="s">
        <v>153</v>
      </c>
      <c r="F31" s="45" t="s">
        <v>154</v>
      </c>
      <c r="G31" s="90">
        <v>435161009.57354218</v>
      </c>
      <c r="H31" s="45">
        <v>2014</v>
      </c>
      <c r="I31" s="7" t="s">
        <v>155</v>
      </c>
    </row>
    <row r="32" spans="1:9" x14ac:dyDescent="0.25">
      <c r="A32" s="9" t="s">
        <v>73</v>
      </c>
      <c r="B32" s="45" t="s">
        <v>24</v>
      </c>
      <c r="C32" s="45" t="s">
        <v>25</v>
      </c>
      <c r="D32" s="45" t="s">
        <v>152</v>
      </c>
      <c r="E32" s="45" t="s">
        <v>153</v>
      </c>
      <c r="F32" s="45" t="s">
        <v>154</v>
      </c>
      <c r="G32" s="90">
        <v>233426704.01493931</v>
      </c>
      <c r="H32" s="45">
        <v>2013</v>
      </c>
      <c r="I32" s="7" t="s">
        <v>155</v>
      </c>
    </row>
    <row r="33" spans="1:9" x14ac:dyDescent="0.25">
      <c r="A33" s="9" t="s">
        <v>73</v>
      </c>
      <c r="B33" s="45" t="s">
        <v>120</v>
      </c>
      <c r="C33" s="45" t="s">
        <v>28</v>
      </c>
      <c r="D33" s="45" t="s">
        <v>121</v>
      </c>
      <c r="E33" s="45" t="s">
        <v>153</v>
      </c>
      <c r="F33" s="45" t="s">
        <v>154</v>
      </c>
      <c r="G33" s="90">
        <v>4668534.0802987861</v>
      </c>
      <c r="H33" s="45">
        <v>2013</v>
      </c>
      <c r="I33" s="7" t="s">
        <v>155</v>
      </c>
    </row>
    <row r="34" spans="1:9" x14ac:dyDescent="0.25">
      <c r="A34" s="9" t="s">
        <v>73</v>
      </c>
      <c r="B34" s="45" t="s">
        <v>122</v>
      </c>
      <c r="C34" s="45" t="s">
        <v>28</v>
      </c>
      <c r="D34" s="45" t="s">
        <v>82</v>
      </c>
      <c r="E34" s="45" t="s">
        <v>153</v>
      </c>
      <c r="F34" s="45" t="s">
        <v>154</v>
      </c>
      <c r="G34" s="90">
        <v>46685340.802987866</v>
      </c>
      <c r="H34" s="45">
        <v>2013</v>
      </c>
      <c r="I34" s="7" t="s">
        <v>155</v>
      </c>
    </row>
    <row r="35" spans="1:9" x14ac:dyDescent="0.25">
      <c r="A35" s="9" t="s">
        <v>73</v>
      </c>
      <c r="B35" s="45" t="s">
        <v>107</v>
      </c>
      <c r="C35" s="45" t="s">
        <v>28</v>
      </c>
      <c r="D35" s="45" t="s">
        <v>152</v>
      </c>
      <c r="E35" s="45" t="s">
        <v>153</v>
      </c>
      <c r="F35" s="45" t="s">
        <v>76</v>
      </c>
      <c r="G35" s="90">
        <v>93370681.605975732</v>
      </c>
      <c r="H35" s="45">
        <v>2013</v>
      </c>
      <c r="I35" s="7" t="s">
        <v>155</v>
      </c>
    </row>
    <row r="36" spans="1:9" x14ac:dyDescent="0.25">
      <c r="A36" s="9" t="s">
        <v>73</v>
      </c>
      <c r="B36" s="45" t="s">
        <v>123</v>
      </c>
      <c r="C36" s="45" t="s">
        <v>124</v>
      </c>
      <c r="D36" s="45" t="s">
        <v>152</v>
      </c>
      <c r="E36" s="45" t="s">
        <v>153</v>
      </c>
      <c r="F36" s="45" t="s">
        <v>154</v>
      </c>
      <c r="G36" s="90">
        <v>46685340.802987866</v>
      </c>
      <c r="H36" s="45">
        <v>2013</v>
      </c>
      <c r="I36" s="7" t="s">
        <v>155</v>
      </c>
    </row>
    <row r="37" spans="1:9" x14ac:dyDescent="0.25">
      <c r="A37" s="9" t="s">
        <v>73</v>
      </c>
      <c r="B37" s="45" t="s">
        <v>125</v>
      </c>
      <c r="C37" s="45" t="s">
        <v>28</v>
      </c>
      <c r="D37" s="45" t="s">
        <v>126</v>
      </c>
      <c r="E37" s="45" t="s">
        <v>153</v>
      </c>
      <c r="F37" s="45" t="s">
        <v>154</v>
      </c>
      <c r="G37" s="90">
        <v>23342670.401493933</v>
      </c>
      <c r="H37" s="45">
        <v>2013</v>
      </c>
      <c r="I37" s="7" t="s">
        <v>155</v>
      </c>
    </row>
    <row r="38" spans="1:9" x14ac:dyDescent="0.25">
      <c r="A38" s="9" t="s">
        <v>73</v>
      </c>
      <c r="B38" s="45" t="s">
        <v>127</v>
      </c>
      <c r="C38" s="45" t="s">
        <v>128</v>
      </c>
      <c r="D38" s="45" t="s">
        <v>21</v>
      </c>
      <c r="E38" s="45" t="s">
        <v>153</v>
      </c>
      <c r="F38" s="45" t="s">
        <v>76</v>
      </c>
      <c r="G38" s="90">
        <v>46685340.802987866</v>
      </c>
      <c r="H38" s="45">
        <v>2013</v>
      </c>
      <c r="I38" s="7" t="s">
        <v>155</v>
      </c>
    </row>
    <row r="39" spans="1:9" x14ac:dyDescent="0.25">
      <c r="A39" s="9" t="s">
        <v>73</v>
      </c>
      <c r="B39" s="45" t="s">
        <v>35</v>
      </c>
      <c r="C39" s="45" t="s">
        <v>114</v>
      </c>
      <c r="D39" s="45" t="s">
        <v>36</v>
      </c>
      <c r="E39" s="45" t="s">
        <v>153</v>
      </c>
      <c r="F39" s="45" t="s">
        <v>154</v>
      </c>
      <c r="G39" s="90">
        <v>4668534.0802987861</v>
      </c>
      <c r="H39" s="45">
        <v>2013</v>
      </c>
      <c r="I39" s="7" t="s">
        <v>155</v>
      </c>
    </row>
    <row r="40" spans="1:9" x14ac:dyDescent="0.25">
      <c r="A40" s="9" t="s">
        <v>73</v>
      </c>
      <c r="B40" s="45" t="s">
        <v>37</v>
      </c>
      <c r="C40" s="45" t="s">
        <v>99</v>
      </c>
      <c r="D40" s="45" t="s">
        <v>38</v>
      </c>
      <c r="E40" s="45" t="s">
        <v>153</v>
      </c>
      <c r="F40" s="45" t="s">
        <v>154</v>
      </c>
      <c r="G40" s="90">
        <v>23342670.401493933</v>
      </c>
      <c r="H40" s="45">
        <v>2013</v>
      </c>
      <c r="I40" s="7" t="s">
        <v>155</v>
      </c>
    </row>
    <row r="41" spans="1:9" x14ac:dyDescent="0.25">
      <c r="A41" s="9" t="s">
        <v>73</v>
      </c>
      <c r="B41" s="45" t="s">
        <v>39</v>
      </c>
      <c r="C41" s="45" t="s">
        <v>28</v>
      </c>
      <c r="D41" s="45" t="s">
        <v>40</v>
      </c>
      <c r="E41" s="45" t="s">
        <v>153</v>
      </c>
      <c r="F41" s="45" t="s">
        <v>154</v>
      </c>
      <c r="G41" s="90">
        <v>23342670.401493933</v>
      </c>
      <c r="H41" s="45">
        <v>2013</v>
      </c>
      <c r="I41" s="7" t="s">
        <v>155</v>
      </c>
    </row>
    <row r="42" spans="1:9" x14ac:dyDescent="0.25">
      <c r="A42" s="9" t="s">
        <v>73</v>
      </c>
      <c r="B42" s="45" t="s">
        <v>24</v>
      </c>
      <c r="C42" s="45" t="s">
        <v>25</v>
      </c>
      <c r="D42" s="45" t="s">
        <v>82</v>
      </c>
      <c r="E42" s="45" t="s">
        <v>153</v>
      </c>
      <c r="F42" s="45" t="s">
        <v>154</v>
      </c>
      <c r="G42" s="90">
        <v>46685340.802987866</v>
      </c>
      <c r="H42" s="45">
        <v>2013</v>
      </c>
      <c r="I42" s="7" t="s">
        <v>155</v>
      </c>
    </row>
    <row r="43" spans="1:9" x14ac:dyDescent="0.25">
      <c r="A43" s="9" t="s">
        <v>73</v>
      </c>
      <c r="B43" s="45" t="s">
        <v>41</v>
      </c>
      <c r="C43" s="45" t="s">
        <v>42</v>
      </c>
      <c r="D43" s="45" t="s">
        <v>82</v>
      </c>
      <c r="E43" s="45" t="s">
        <v>153</v>
      </c>
      <c r="F43" s="45" t="s">
        <v>154</v>
      </c>
      <c r="G43" s="90">
        <v>233426704.01493931</v>
      </c>
      <c r="H43" s="45">
        <v>2013</v>
      </c>
      <c r="I43" s="7" t="s">
        <v>155</v>
      </c>
    </row>
    <row r="44" spans="1:9" x14ac:dyDescent="0.25">
      <c r="A44" s="9" t="s">
        <v>73</v>
      </c>
      <c r="B44" s="45" t="s">
        <v>43</v>
      </c>
      <c r="C44" s="45" t="s">
        <v>28</v>
      </c>
      <c r="D44" s="45" t="s">
        <v>44</v>
      </c>
      <c r="E44" s="45" t="s">
        <v>153</v>
      </c>
      <c r="F44" s="45" t="s">
        <v>76</v>
      </c>
      <c r="G44" s="90">
        <v>93370681.605975732</v>
      </c>
      <c r="H44" s="45">
        <v>2013</v>
      </c>
      <c r="I44" s="7" t="s">
        <v>155</v>
      </c>
    </row>
    <row r="45" spans="1:9" x14ac:dyDescent="0.25">
      <c r="A45" s="9" t="s">
        <v>73</v>
      </c>
      <c r="B45" s="45" t="s">
        <v>34</v>
      </c>
      <c r="C45" s="45" t="s">
        <v>28</v>
      </c>
      <c r="D45" s="45" t="s">
        <v>52</v>
      </c>
      <c r="E45" s="45" t="s">
        <v>153</v>
      </c>
      <c r="F45" s="45" t="s">
        <v>76</v>
      </c>
      <c r="G45" s="90">
        <v>93370681.605975732</v>
      </c>
      <c r="H45" s="45">
        <v>2013</v>
      </c>
      <c r="I45" s="7" t="s">
        <v>155</v>
      </c>
    </row>
    <row r="46" spans="1:9" x14ac:dyDescent="0.25">
      <c r="A46" s="9" t="s">
        <v>73</v>
      </c>
      <c r="B46" s="45" t="s">
        <v>53</v>
      </c>
      <c r="C46" s="45" t="s">
        <v>25</v>
      </c>
      <c r="D46" s="45" t="s">
        <v>152</v>
      </c>
      <c r="E46" s="45" t="s">
        <v>153</v>
      </c>
      <c r="F46" s="45" t="s">
        <v>154</v>
      </c>
      <c r="G46" s="90">
        <v>23342670.401493933</v>
      </c>
      <c r="H46" s="45">
        <v>2013</v>
      </c>
      <c r="I46" s="7" t="s">
        <v>155</v>
      </c>
    </row>
    <row r="47" spans="1:9" x14ac:dyDescent="0.25">
      <c r="A47" s="9" t="s">
        <v>73</v>
      </c>
      <c r="B47" s="45" t="s">
        <v>54</v>
      </c>
      <c r="C47" s="45" t="s">
        <v>55</v>
      </c>
      <c r="D47" s="45" t="s">
        <v>82</v>
      </c>
      <c r="E47" s="45" t="s">
        <v>153</v>
      </c>
      <c r="F47" s="45" t="s">
        <v>76</v>
      </c>
      <c r="G47" s="90">
        <v>233426704.01493931</v>
      </c>
      <c r="H47" s="45">
        <v>2013</v>
      </c>
      <c r="I47" s="7" t="s">
        <v>155</v>
      </c>
    </row>
    <row r="48" spans="1:9" x14ac:dyDescent="0.25">
      <c r="A48" s="9" t="s">
        <v>73</v>
      </c>
      <c r="B48" s="45" t="s">
        <v>56</v>
      </c>
      <c r="C48" s="45" t="s">
        <v>28</v>
      </c>
      <c r="D48" s="45" t="s">
        <v>57</v>
      </c>
      <c r="E48" s="45" t="s">
        <v>153</v>
      </c>
      <c r="F48" s="45" t="s">
        <v>154</v>
      </c>
      <c r="G48" s="90">
        <v>4668534.0802987861</v>
      </c>
      <c r="H48" s="45">
        <v>2013</v>
      </c>
      <c r="I48" s="7" t="s">
        <v>155</v>
      </c>
    </row>
    <row r="49" spans="1:9" x14ac:dyDescent="0.25">
      <c r="A49" s="9" t="s">
        <v>73</v>
      </c>
      <c r="B49" s="45" t="s">
        <v>58</v>
      </c>
      <c r="C49" s="45" t="s">
        <v>28</v>
      </c>
      <c r="D49" s="45" t="s">
        <v>59</v>
      </c>
      <c r="E49" s="45" t="s">
        <v>153</v>
      </c>
      <c r="F49" s="45" t="s">
        <v>76</v>
      </c>
      <c r="G49" s="90">
        <v>46685340.802987866</v>
      </c>
      <c r="H49" s="45">
        <v>2013</v>
      </c>
      <c r="I49" s="7" t="s">
        <v>155</v>
      </c>
    </row>
    <row r="50" spans="1:9" x14ac:dyDescent="0.25">
      <c r="A50" s="9" t="s">
        <v>73</v>
      </c>
      <c r="B50" s="45" t="s">
        <v>60</v>
      </c>
      <c r="C50" s="45" t="s">
        <v>28</v>
      </c>
      <c r="D50" s="45" t="s">
        <v>82</v>
      </c>
      <c r="E50" s="45" t="s">
        <v>153</v>
      </c>
      <c r="F50" s="45" t="s">
        <v>154</v>
      </c>
      <c r="G50" s="90">
        <v>46685340.802987866</v>
      </c>
      <c r="H50" s="45">
        <v>2013</v>
      </c>
      <c r="I50" s="7" t="s">
        <v>155</v>
      </c>
    </row>
    <row r="51" spans="1:9" x14ac:dyDescent="0.25">
      <c r="A51" s="9" t="s">
        <v>73</v>
      </c>
      <c r="B51" s="45" t="s">
        <v>61</v>
      </c>
      <c r="C51" s="45" t="s">
        <v>62</v>
      </c>
      <c r="D51" s="45" t="s">
        <v>38</v>
      </c>
      <c r="E51" s="45" t="s">
        <v>153</v>
      </c>
      <c r="F51" s="45" t="s">
        <v>154</v>
      </c>
      <c r="G51" s="90">
        <v>233426704.01493931</v>
      </c>
      <c r="H51" s="45">
        <v>2013</v>
      </c>
      <c r="I51" s="7" t="s">
        <v>155</v>
      </c>
    </row>
    <row r="52" spans="1:9" x14ac:dyDescent="0.25">
      <c r="A52" s="9" t="s">
        <v>73</v>
      </c>
      <c r="B52" s="45" t="s">
        <v>63</v>
      </c>
      <c r="C52" s="45" t="s">
        <v>64</v>
      </c>
      <c r="D52" s="45" t="s">
        <v>65</v>
      </c>
      <c r="E52" s="45" t="s">
        <v>153</v>
      </c>
      <c r="F52" s="45" t="s">
        <v>154</v>
      </c>
      <c r="G52" s="90">
        <v>23342670.401493933</v>
      </c>
      <c r="H52" s="45">
        <v>2013</v>
      </c>
      <c r="I52" s="7" t="s">
        <v>155</v>
      </c>
    </row>
    <row r="53" spans="1:9" x14ac:dyDescent="0.25">
      <c r="A53" s="9" t="s">
        <v>73</v>
      </c>
      <c r="B53" s="45" t="s">
        <v>66</v>
      </c>
      <c r="C53" s="45" t="s">
        <v>28</v>
      </c>
      <c r="D53" s="45" t="s">
        <v>82</v>
      </c>
      <c r="E53" s="45" t="s">
        <v>153</v>
      </c>
      <c r="F53" s="45" t="s">
        <v>76</v>
      </c>
      <c r="G53" s="90">
        <v>93370681.605975732</v>
      </c>
      <c r="H53" s="45">
        <v>2013</v>
      </c>
      <c r="I53" s="7" t="s">
        <v>155</v>
      </c>
    </row>
    <row r="54" spans="1:9" x14ac:dyDescent="0.25">
      <c r="A54" s="9" t="s">
        <v>73</v>
      </c>
      <c r="B54" s="45" t="s">
        <v>67</v>
      </c>
      <c r="C54" s="45" t="s">
        <v>124</v>
      </c>
      <c r="D54" s="45" t="s">
        <v>68</v>
      </c>
      <c r="E54" s="45" t="s">
        <v>153</v>
      </c>
      <c r="F54" s="45" t="s">
        <v>154</v>
      </c>
      <c r="G54" s="90">
        <v>93370681.605975732</v>
      </c>
      <c r="H54" s="45">
        <v>2013</v>
      </c>
      <c r="I54" s="7" t="s">
        <v>155</v>
      </c>
    </row>
    <row r="55" spans="1:9" x14ac:dyDescent="0.25">
      <c r="A55" s="9" t="s">
        <v>73</v>
      </c>
      <c r="B55" s="45" t="s">
        <v>69</v>
      </c>
      <c r="C55" s="45" t="s">
        <v>28</v>
      </c>
      <c r="D55" s="45" t="s">
        <v>152</v>
      </c>
      <c r="E55" s="45" t="s">
        <v>153</v>
      </c>
      <c r="F55" s="45" t="s">
        <v>154</v>
      </c>
      <c r="G55" s="90">
        <v>46685340.802987866</v>
      </c>
      <c r="H55" s="45">
        <v>2013</v>
      </c>
      <c r="I55" s="7" t="s">
        <v>155</v>
      </c>
    </row>
    <row r="56" spans="1:9" x14ac:dyDescent="0.25">
      <c r="A56" s="9" t="s">
        <v>73</v>
      </c>
      <c r="B56" s="45" t="s">
        <v>107</v>
      </c>
      <c r="C56" s="45" t="s">
        <v>28</v>
      </c>
      <c r="D56" s="45" t="s">
        <v>59</v>
      </c>
      <c r="E56" s="45" t="s">
        <v>153</v>
      </c>
      <c r="F56" s="45" t="s">
        <v>76</v>
      </c>
      <c r="G56" s="90">
        <v>466853408.02987862</v>
      </c>
      <c r="H56" s="45">
        <v>2013</v>
      </c>
      <c r="I56" s="7" t="s">
        <v>155</v>
      </c>
    </row>
    <row r="57" spans="1:9" ht="16.5" thickBot="1" x14ac:dyDescent="0.3">
      <c r="A57" s="6" t="s">
        <v>73</v>
      </c>
      <c r="B57" s="5" t="s">
        <v>70</v>
      </c>
      <c r="C57" s="5" t="s">
        <v>28</v>
      </c>
      <c r="D57" s="5" t="s">
        <v>108</v>
      </c>
      <c r="E57" s="5" t="s">
        <v>153</v>
      </c>
      <c r="F57" s="5" t="s">
        <v>76</v>
      </c>
      <c r="G57" s="91">
        <v>23342670.401493933</v>
      </c>
      <c r="H57" s="5">
        <v>2013</v>
      </c>
      <c r="I57" s="4" t="s">
        <v>155</v>
      </c>
    </row>
    <row r="58" spans="1:9" x14ac:dyDescent="0.25">
      <c r="A58" s="45"/>
      <c r="B58" s="45"/>
      <c r="C58" s="45"/>
      <c r="D58" s="45"/>
      <c r="E58" s="45"/>
      <c r="F58" s="45"/>
      <c r="G58" s="8"/>
      <c r="H58" s="45"/>
      <c r="I58" s="3"/>
    </row>
    <row r="59" spans="1:9" x14ac:dyDescent="0.25">
      <c r="A59" s="18" t="s">
        <v>0</v>
      </c>
      <c r="B59"/>
      <c r="C59"/>
      <c r="D59"/>
      <c r="E59"/>
      <c r="F59"/>
      <c r="G59" s="17"/>
      <c r="H59"/>
      <c r="I59" s="16"/>
    </row>
    <row r="60" spans="1:9" x14ac:dyDescent="0.25">
      <c r="A60"/>
      <c r="B60"/>
      <c r="C60"/>
      <c r="D60"/>
      <c r="E60"/>
      <c r="F60"/>
      <c r="G60"/>
      <c r="H60"/>
    </row>
    <row r="61" spans="1:9" x14ac:dyDescent="0.25">
      <c r="A61"/>
      <c r="B61"/>
      <c r="C61"/>
      <c r="D61"/>
      <c r="E61" s="18" t="s">
        <v>12</v>
      </c>
      <c r="F61" s="18"/>
      <c r="G61" s="14">
        <f>SUM(G32:G57)</f>
        <v>2348272642.3902893</v>
      </c>
      <c r="H61"/>
    </row>
    <row r="62" spans="1:9" x14ac:dyDescent="0.25">
      <c r="A62"/>
      <c r="B62"/>
      <c r="C62"/>
      <c r="D62"/>
      <c r="E62" s="18" t="s">
        <v>13</v>
      </c>
      <c r="F62" s="18"/>
      <c r="G62" s="14">
        <f>SUM(G4:G31)</f>
        <v>1827676240.2088768</v>
      </c>
      <c r="H62"/>
    </row>
    <row r="63" spans="1:9" x14ac:dyDescent="0.25">
      <c r="A63"/>
      <c r="B63"/>
      <c r="C63"/>
      <c r="D63"/>
      <c r="E63" s="18" t="s">
        <v>14</v>
      </c>
      <c r="F63" s="18"/>
      <c r="G63" s="14">
        <f>SUM(G62+G61)</f>
        <v>4175948882.5991659</v>
      </c>
      <c r="H63"/>
    </row>
    <row r="64" spans="1:9" x14ac:dyDescent="0.25">
      <c r="A64"/>
      <c r="B64"/>
      <c r="C64"/>
      <c r="D64"/>
      <c r="E64" s="18" t="s">
        <v>15</v>
      </c>
      <c r="F64" s="18"/>
      <c r="G64" s="14">
        <f>G63/2</f>
        <v>2087974441.299583</v>
      </c>
      <c r="H64"/>
    </row>
    <row r="65" spans="1:8" x14ac:dyDescent="0.25">
      <c r="A65"/>
      <c r="B65"/>
      <c r="C65"/>
      <c r="D65"/>
      <c r="E65"/>
      <c r="F65"/>
      <c r="G65"/>
      <c r="H65"/>
    </row>
    <row r="66" spans="1:8" x14ac:dyDescent="0.25">
      <c r="A66"/>
      <c r="B66"/>
      <c r="C66"/>
      <c r="D66"/>
      <c r="E66"/>
      <c r="F66"/>
      <c r="G66"/>
      <c r="H66"/>
    </row>
    <row r="67" spans="1:8" x14ac:dyDescent="0.25">
      <c r="A67"/>
      <c r="B67"/>
      <c r="C67"/>
      <c r="D67"/>
      <c r="E67" s="18" t="s">
        <v>71</v>
      </c>
      <c r="F67">
        <f>SUMIF(F4:F57, "Upstream", G4:G57)</f>
        <v>2502443971.496345</v>
      </c>
      <c r="G67"/>
      <c r="H67"/>
    </row>
    <row r="68" spans="1:8" x14ac:dyDescent="0.25">
      <c r="A68"/>
      <c r="B68"/>
      <c r="C68"/>
      <c r="D68"/>
      <c r="E68" s="18" t="s">
        <v>72</v>
      </c>
      <c r="F68">
        <f>SUMIF(F4:F57, "Downstream", G4:G57)</f>
        <v>1673504911.1028223</v>
      </c>
      <c r="G68"/>
      <c r="H68"/>
    </row>
  </sheetData>
  <phoneticPr fontId="29" type="noConversion"/>
  <hyperlinks>
    <hyperlink ref="I57" r:id="rId1"/>
  </hyperlinks>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10091;#</Resource_x0020_or_x0020_opinion_x0020_entry>
    <Publish_x0020_to_x0020_web_x003f_ xmlns="94cc8053-8d8c-49ea-856f-1648b6275459">true</Publish_x0020_to_x0020_web_x003f_>
    <Resource_x0020_or_x0020_opinion_x0020_entryC_WebSection xmlns="94cc8053-8d8c-49ea-856f-1648b6275459">10091;#10091</Resource_x0020_or_x0020_opinion_x0020_entryC_WebSection>
    <External_x0020_download xmlns="94cc8053-8d8c-49ea-856f-1648b6275459" xsi:nil="true"/>
    <Number_x0020_of_x0020_pages xmlns="94cc8053-8d8c-49ea-856f-1648b6275459" xsi:nil="true"/>
    <Resource_x0020_or_x0020_opinion_x0020_entryAuthor_x0028_s_x0029_ xmlns="94cc8053-8d8c-49ea-856f-1648b6275459">10091;#10091</Resource_x0020_or_x0020_opinion_x0020_entryAuthor_x0028_s_x0029_>
    <Resource_x0020_or_x0020_opinion_x0020_entryTitle_x002c__x0020_series_x0020_0 xmlns="94cc8053-8d8c-49ea-856f-1648b6275459">10091;#10091</Resource_x0020_or_x0020_opinion_x0020_entryTitle_x002c__x0020_series_x0020_0>
    <C_Resource_x0020_or_x0020_opinion_x0020_entry xmlns="94cc8053-8d8c-49ea-856f-1648b6275459">10091</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Canada -  - Research reports and studies</C_Resource_x0020_or_x0020_opinion_x0020_entryTitle_x002c__x0020_series_x0020_0>
    <C_Resource_x0020_or_x0020_opinion_x0020_entryAuthor_x0028_s_x0029_ xmlns="94cc8053-8d8c-49ea-856f-1648b6275459">Yanick Touchette </C_Resource_x0020_or_x0020_opinion_x0020_entryAuthor_x0028_s_x0029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68DAF9-54D3-4556-8B60-CCAEC511A9A2}">
  <ds:schemaRefs>
    <ds:schemaRef ds:uri="http://schemas.microsoft.com/sharepoint/v3/contenttype/forms"/>
  </ds:schemaRefs>
</ds:datastoreItem>
</file>

<file path=customXml/itemProps2.xml><?xml version="1.0" encoding="utf-8"?>
<ds:datastoreItem xmlns:ds="http://schemas.openxmlformats.org/officeDocument/2006/customXml" ds:itemID="{24940198-91BB-4AB1-AC1B-219D7886D3A6}">
  <ds:schemaRefs>
    <ds:schemaRef ds:uri="http://purl.org/dc/dcmitype/"/>
    <ds:schemaRef ds:uri="94cc8053-8d8c-49ea-856f-1648b6275459"/>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424959D-3E2A-4DD3-984C-501F6EC7E6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8053-8d8c-49ea-856f-1648b62754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National Subsidies</vt:lpstr>
      <vt:lpstr>SOE Investment</vt:lpstr>
      <vt:lpstr>PF_Summary</vt:lpstr>
      <vt:lpstr>PF_Domestic_Full</vt:lpstr>
      <vt:lpstr>PF_International_Full</vt:lpstr>
      <vt:lpstr>'SOE Investment'!_ftn1</vt:lpstr>
      <vt:lpstr>'SOE Investment'!_ftnref1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G20 subsidies to oil gas and coal production: Canada data sheet</dc:title>
  <dc:creator>Sam Pickard</dc:creator>
  <cp:lastModifiedBy>Chris Little</cp:lastModifiedBy>
  <dcterms:created xsi:type="dcterms:W3CDTF">2015-08-18T14:38:53Z</dcterms:created>
  <dcterms:modified xsi:type="dcterms:W3CDTF">2018-01-25T15:04:06Z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