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US\FINAL for Web\"/>
    </mc:Choice>
  </mc:AlternateContent>
  <bookViews>
    <workbookView xWindow="0" yWindow="0" windowWidth="15870" windowHeight="4425" tabRatio="500"/>
  </bookViews>
  <sheets>
    <sheet name="Overview" sheetId="9" r:id="rId1"/>
    <sheet name="National Subsidies" sheetId="1" r:id="rId2"/>
    <sheet name="SOE Investment" sheetId="8"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8" i="3" l="1"/>
  <c r="B11" i="3"/>
  <c r="B13" i="3"/>
  <c r="C11" i="3"/>
  <c r="C13" i="3"/>
  <c r="D8" i="3"/>
  <c r="D9" i="3"/>
  <c r="D11" i="3"/>
  <c r="D13" i="3"/>
  <c r="E8" i="3"/>
  <c r="E9" i="3"/>
  <c r="E11" i="3"/>
  <c r="E13" i="3"/>
  <c r="F11" i="3"/>
  <c r="F13" i="3"/>
  <c r="G11" i="3"/>
  <c r="G12" i="1"/>
  <c r="G132" i="1"/>
  <c r="G43" i="1"/>
  <c r="G44" i="1"/>
  <c r="G46" i="1"/>
  <c r="G47" i="1"/>
  <c r="G55" i="1"/>
  <c r="G56" i="1"/>
  <c r="F43" i="1"/>
  <c r="F132" i="1"/>
  <c r="F44" i="1"/>
  <c r="F46" i="1"/>
  <c r="H46" i="1"/>
  <c r="F47" i="1"/>
  <c r="F55" i="1"/>
  <c r="H55" i="1"/>
  <c r="F56" i="1"/>
  <c r="H42" i="1"/>
  <c r="H43" i="1"/>
  <c r="H44" i="1"/>
  <c r="H45" i="1"/>
  <c r="H47" i="1"/>
  <c r="H48" i="1"/>
  <c r="H49" i="1"/>
  <c r="H50" i="1"/>
  <c r="H52" i="1"/>
  <c r="H53" i="1"/>
  <c r="H54"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28" i="1"/>
  <c r="H124" i="1"/>
  <c r="H122" i="1"/>
  <c r="H123" i="1"/>
  <c r="H33" i="1"/>
  <c r="H34" i="1"/>
  <c r="H35" i="1"/>
  <c r="H37" i="1"/>
  <c r="H121" i="1"/>
  <c r="H125" i="1"/>
  <c r="H38" i="1"/>
  <c r="H40" i="1"/>
  <c r="H126" i="1"/>
  <c r="H24" i="1"/>
  <c r="H25" i="1"/>
  <c r="H26" i="1"/>
  <c r="H27" i="1"/>
  <c r="H28" i="1"/>
  <c r="H29" i="1"/>
  <c r="H30" i="1"/>
  <c r="H31" i="1"/>
  <c r="H32" i="1"/>
  <c r="H23" i="1"/>
  <c r="H20" i="1"/>
  <c r="H21" i="1"/>
  <c r="H22" i="1"/>
  <c r="H16" i="1"/>
  <c r="H17" i="1"/>
  <c r="H18" i="1"/>
  <c r="H19" i="1"/>
  <c r="H15" i="1"/>
  <c r="H14" i="1"/>
  <c r="H6" i="1"/>
  <c r="H7" i="1"/>
  <c r="H8" i="1"/>
  <c r="H127" i="1"/>
  <c r="H9" i="1"/>
  <c r="H10" i="1"/>
  <c r="H11" i="1"/>
  <c r="H13" i="1"/>
  <c r="G27" i="6"/>
  <c r="F9" i="3"/>
  <c r="G9" i="3"/>
  <c r="F10" i="3"/>
  <c r="G10" i="3"/>
  <c r="H132" i="1"/>
  <c r="F8" i="3"/>
  <c r="G8" i="3"/>
  <c r="H12" i="1"/>
  <c r="G13" i="3"/>
</calcChain>
</file>

<file path=xl/comments1.xml><?xml version="1.0" encoding="utf-8"?>
<comments xmlns="http://schemas.openxmlformats.org/spreadsheetml/2006/main">
  <authors>
    <author>adoukas@hotmail.com</author>
  </authors>
  <commentList>
    <comment ref="F22" authorId="0" shapeId="0">
      <text>
        <r>
          <rPr>
            <b/>
            <sz val="9"/>
            <color indexed="81"/>
            <rFont val="Tahoma"/>
            <family val="2"/>
          </rPr>
          <t>adoukas@hotmail.com:</t>
        </r>
        <r>
          <rPr>
            <sz val="9"/>
            <color indexed="81"/>
            <rFont val="Tahoma"/>
            <family val="2"/>
          </rPr>
          <t xml:space="preserve">
Need to check this - can't find anywhere in budget requests</t>
        </r>
      </text>
    </comment>
    <comment ref="G29" authorId="0" shapeId="0">
      <text>
        <r>
          <rPr>
            <b/>
            <sz val="9"/>
            <color indexed="81"/>
            <rFont val="Tahoma"/>
            <family val="2"/>
          </rPr>
          <t>adoukas@hotmail.com:</t>
        </r>
        <r>
          <rPr>
            <sz val="9"/>
            <color indexed="81"/>
            <rFont val="Tahoma"/>
            <family val="2"/>
          </rPr>
          <t xml:space="preserve">
According to FY15 budget request - so suggests this expired or no longer applies to facilities?</t>
        </r>
      </text>
    </comment>
    <comment ref="A122" authorId="0" shapeId="0">
      <text>
        <r>
          <rPr>
            <b/>
            <sz val="9"/>
            <color indexed="81"/>
            <rFont val="Tahoma"/>
            <family val="2"/>
          </rPr>
          <t>adoukas@hotmail.com:</t>
        </r>
        <r>
          <rPr>
            <sz val="9"/>
            <color indexed="81"/>
            <rFont val="Tahoma"/>
            <family val="2"/>
          </rPr>
          <t xml:space="preserve">
NEED TO CHECK ELI METHODOLOGY - they count extra $ for great lakes as inland waterways, which is incorrect and may impact figures by $20-50m each</t>
        </r>
      </text>
    </comment>
  </commentList>
</comments>
</file>

<file path=xl/sharedStrings.xml><?xml version="1.0" encoding="utf-8"?>
<sst xmlns="http://schemas.openxmlformats.org/spreadsheetml/2006/main" count="1026" uniqueCount="339">
  <si>
    <t>Tax expenditure</t>
  </si>
  <si>
    <t>Other support mechanisms</t>
  </si>
  <si>
    <t>Total National Subsidies</t>
  </si>
  <si>
    <t>Electricity Production</t>
  </si>
  <si>
    <t>Domestic</t>
  </si>
  <si>
    <t>International</t>
  </si>
  <si>
    <t>Project</t>
  </si>
  <si>
    <t>Description</t>
  </si>
  <si>
    <t>Fossil Fuel Sector</t>
  </si>
  <si>
    <t>Value</t>
  </si>
  <si>
    <t>Period</t>
  </si>
  <si>
    <t>Recipient Country</t>
  </si>
  <si>
    <t>PF Institution</t>
  </si>
  <si>
    <t>Coal</t>
  </si>
  <si>
    <t>Oil</t>
  </si>
  <si>
    <t>.</t>
  </si>
  <si>
    <t>Sales-Tax Incentive for Alternative Fuel or Gasification Facilities</t>
  </si>
  <si>
    <t>Thin-Seam Tax Credit</t>
  </si>
  <si>
    <t>Natural-Gas Severance Tax Suspension for Deep Wells</t>
  </si>
  <si>
    <t>Natural-Gas Severance Tax Suspension for Inactive Wells</t>
  </si>
  <si>
    <t>Natural-Gas Severance-Tax Suspension for Horizontal Wells</t>
  </si>
  <si>
    <t>Oil-Deduction Severance Tax on Trucking, Barging and Pipeline Fees</t>
  </si>
  <si>
    <t>Reduced Severance Tax on Incapable Gas-Well Gas</t>
  </si>
  <si>
    <t>Gas</t>
  </si>
  <si>
    <t>Totals 2013/2014</t>
  </si>
  <si>
    <t>Corporate Tax Exemption for Master Limited Partnerships</t>
  </si>
  <si>
    <t>Lost Royalties on Offshore Drilling (Outer Continental Shelf 
Deep Water Royalty Relief Act)</t>
  </si>
  <si>
    <t>Intangible Drilling Oil &amp; Gas Deduction</t>
  </si>
  <si>
    <t>Strategic Petroleum Reserve</t>
  </si>
  <si>
    <t>Powder River Basin not designated as a Coal-Producing Region</t>
  </si>
  <si>
    <t>Domestic Manufacturing Deduction</t>
  </si>
  <si>
    <t>Excess of Percentage Over Cost Depletion</t>
  </si>
  <si>
    <t>Last-In, First-Out Accounting for Fossil Fuel Companies</t>
  </si>
  <si>
    <t>Temporary Expensing of Equipment for Refining</t>
  </si>
  <si>
    <t>Deduction for Oil Spill Remediation Costs</t>
  </si>
  <si>
    <t>Fossil Energy R&amp;D</t>
  </si>
  <si>
    <t>Foreign Tax Credit / Dual Capacity Taxpayer Deduction</t>
  </si>
  <si>
    <t>Amortisation Period for Coal Pollution Control</t>
  </si>
  <si>
    <t>Credit for Investment in Clean Coal Facilities</t>
  </si>
  <si>
    <t>Reduced Government Take from Onshore Federal Oil &amp; Gas Leasing</t>
  </si>
  <si>
    <t>Accelerated Depreciation of Distribution Pipelines (Natural Gas Distribution Pipelines Treated as 15-year Property)</t>
  </si>
  <si>
    <t>Geological and Geophysical Amortisation Period for Independent Oil &amp; Gas Producers of Geological Expenditure</t>
  </si>
  <si>
    <t>Capital Gains Treatment of Royalties on Coal</t>
  </si>
  <si>
    <t>CO2 Sequestration Credit</t>
  </si>
  <si>
    <t>Tar Sands Exemption from Payments into the Oil Spill Liability Trust Fund</t>
  </si>
  <si>
    <t>Exclusion of Benefit Payments to Disabled Coal Miners</t>
  </si>
  <si>
    <t>Special Rules for Mining Reclamation Reserves</t>
  </si>
  <si>
    <t>Exception from Passive Loss Limitation</t>
  </si>
  <si>
    <t>Coal Exploration and Development Expensing (Mining Exploration Deduction)</t>
  </si>
  <si>
    <t>Subsidy</t>
  </si>
  <si>
    <t>Subsidy type</t>
  </si>
  <si>
    <t>Oil New Production Holiday (Oil and Gas Production Tax)</t>
  </si>
  <si>
    <t>Natural Gas New Production Tax Holiday (Oil and Gas Production Tax)</t>
  </si>
  <si>
    <t>Oil Stripper Well Production</t>
  </si>
  <si>
    <t xml:space="preserve"> Natural Gas Pre-1999 and Less than 60 MCF/day</t>
  </si>
  <si>
    <t>Nonmetalliferous mining; oil and gas production</t>
  </si>
  <si>
    <t>Direct spending</t>
  </si>
  <si>
    <t>Oil &amp; Gas</t>
  </si>
  <si>
    <t>Oil, Gas and Coal</t>
  </si>
  <si>
    <t>Coal, oil and gas</t>
  </si>
  <si>
    <t>Alternative Fuel Production Credit (Credit for Production of Non-Conventional Fuels)</t>
  </si>
  <si>
    <t>Domestic Manufacturing Deduction for Mining</t>
  </si>
  <si>
    <t>Indian Coal Credit</t>
  </si>
  <si>
    <t>Refined Coal Credit</t>
  </si>
  <si>
    <t>Oil &amp; Gas Arbitrage Bonds Exemption</t>
  </si>
  <si>
    <t>Deduction for Tertiary Injectant</t>
  </si>
  <si>
    <t>Deep Gas &amp; Deep Water Production Royalty Relief</t>
  </si>
  <si>
    <t>Partial Expensing for Advanced Mine Safety Equipment</t>
  </si>
  <si>
    <t>Marginal Wells Credit</t>
  </si>
  <si>
    <t>Naval Petroleum and Oil Shale Reserves</t>
  </si>
  <si>
    <t>Northeast Home Heating Oil Reserve</t>
  </si>
  <si>
    <t>DOE Loan Guarantee for Advanced Coal Projects</t>
  </si>
  <si>
    <t>Enhanced Oil Recovery Credit</t>
  </si>
  <si>
    <t>Natural Gas Gathering Lines, 7-Year Depreciation with Alternative Minimum Tax Relief</t>
  </si>
  <si>
    <t>Advanced Energy Project Credit</t>
  </si>
  <si>
    <t>Waterway and Harbor Transport for Coal</t>
  </si>
  <si>
    <t>Waterway and Harbor Transport for Petroleum</t>
  </si>
  <si>
    <t>Alaska Gasline Inducement Act</t>
  </si>
  <si>
    <t>Alternative Credit for Exploration, Cook Inlet Jack-Up Rig Credit, and Frontier Basin Credit</t>
  </si>
  <si>
    <t>Per-taxable barrel credit</t>
  </si>
  <si>
    <t>Small Producer / New Area Development Credit</t>
  </si>
  <si>
    <t>Qualified Capital Expenditure Credit</t>
  </si>
  <si>
    <t>Gas Exploration and Development Credit</t>
  </si>
  <si>
    <t>In-State Gas Refinery Credit</t>
  </si>
  <si>
    <t>LNG Storage Facility Credit</t>
  </si>
  <si>
    <t>Oil and Gas Industry Service Expenditures Credit</t>
  </si>
  <si>
    <t>Targeted energy source</t>
  </si>
  <si>
    <t>2013 estimate</t>
  </si>
  <si>
    <t>2014 estimate</t>
  </si>
  <si>
    <t>Percentage Depletion of Mineral and Other Resources</t>
  </si>
  <si>
    <t>Coal Academy Mining Workforce Development</t>
  </si>
  <si>
    <t>Coal Transportation Expense</t>
  </si>
  <si>
    <t>Department for Energy Development and Independence</t>
  </si>
  <si>
    <t>Excess of Percentage over Cost Depletion</t>
  </si>
  <si>
    <t>Mine Safety and Licensing</t>
  </si>
  <si>
    <t>Railroad Improvement Tax Credit</t>
  </si>
  <si>
    <t>Montana Department of Revenue</t>
  </si>
  <si>
    <t>Arizona Department of Reveunue</t>
  </si>
  <si>
    <t>Pennsylvania Governor's Executive Budget, 2015-2016</t>
  </si>
  <si>
    <t>Used the budget estimate for repealing the deduction from the relevant FY budget (ie. consulted FY14 budget for 2014 figures, FY15 budget for 2015 figures, etc.,) rather than using projections from one earlier budget</t>
  </si>
  <si>
    <t>Reduced Severance Tax on Incapable Oil-Well Gas</t>
  </si>
  <si>
    <t>Reduced Severance-Tax Rate on Incapable Oil Wells</t>
  </si>
  <si>
    <t>Reduced Severance-Tax Rate on Oil from Stripper Wells</t>
  </si>
  <si>
    <t>Severance-Tax Exclusion for Carbon-Black Producers</t>
  </si>
  <si>
    <t>Severance-Tax Exclusion for Natural Gas Used in Field Operations</t>
  </si>
  <si>
    <t>Severance-Tax Exclusion on Flared or Vented Natural Gas</t>
  </si>
  <si>
    <t>Severance-Tax Suspension on Oil from Deep Wells</t>
  </si>
  <si>
    <t>Severance-Tax Suspension on Oil from Horizontal Wells</t>
  </si>
  <si>
    <t>Severance-Tax Suspension on Oil from Inactive Wells</t>
  </si>
  <si>
    <t>Severance-Tax Suspension on Oil from Tertiary Recovery</t>
  </si>
  <si>
    <t>Enhanced Oil Recovery Deduction</t>
  </si>
  <si>
    <t>Gas-Marketing Deduction Against Gross-Production Tax</t>
  </si>
  <si>
    <t>Gross-Production Tax Exemption for O&amp;G Owned by Government</t>
  </si>
  <si>
    <t>Gross-Production Tax Rebate for 3D Seismic Wells</t>
  </si>
  <si>
    <t>Gross-Production Tax Rebate for Deep and Ultra-Deep Wells</t>
  </si>
  <si>
    <t>Gross-Production Tax Rebate for Economically-At-Risk Wells</t>
  </si>
  <si>
    <t>Gross-Production Tax Rebate for Horizontally-Drilled Wells</t>
  </si>
  <si>
    <t>Gross-Production Tax Rebate for New-Discovery Wells</t>
  </si>
  <si>
    <t>Gross-Production Tax Rebate for Production Enhancement</t>
  </si>
  <si>
    <t>Gross-Production Tax Rebate for Reestablished Production</t>
  </si>
  <si>
    <t>Gross-Production Tax Rebate for Re-established Production</t>
  </si>
  <si>
    <t>Tax Credit and Deduction for Clean Fuel Vehicles and Refueling Property</t>
  </si>
  <si>
    <t>Sales-Tax Exemption for Electricity Used in Enhanced Oil Recovery</t>
  </si>
  <si>
    <t>Sales-Tax Exemption for Oil &amp; Gas Equipment</t>
  </si>
  <si>
    <t>Severance-Tax Exemptions for Crude Oil</t>
  </si>
  <si>
    <t>Severance-Tax Exemptions for Natural Gas</t>
  </si>
  <si>
    <t>Coalbed Methane Exemption</t>
  </si>
  <si>
    <t>Exclusion of Low-Volume Oil &amp; Gas Wells</t>
  </si>
  <si>
    <t>Reduced Tax for Thin-Seamed Coal</t>
  </si>
  <si>
    <t>Advanced Conversion Technology Task Force</t>
  </si>
  <si>
    <t>Enhanced Oil Recovery Commission</t>
  </si>
  <si>
    <t>Kept OECD assumption that total "fuels" is for oil &amp; gas. Used FY13 budget table 17-1 figures, since these estimate total economic effect of subsidy rather than revenues recovered if exemption repealed, which can differ.</t>
  </si>
  <si>
    <t>Used FY15 budget for 2015 figures</t>
  </si>
  <si>
    <t>Appears to have expired. Kept OECD assumption that entire subsidy is for coal although budget reports list gas and biofuels as eligible. Used Treasury FY15 and FY16 Budget request estimates for 2014 and 2015 years.</t>
  </si>
  <si>
    <t>Used FY14 budget for 2014 figures and FY15 budget for 2015 figures</t>
  </si>
  <si>
    <t xml:space="preserve">Source </t>
  </si>
  <si>
    <t>Notes</t>
  </si>
  <si>
    <t>OCI</t>
  </si>
  <si>
    <t>GAO</t>
  </si>
  <si>
    <t>OMB</t>
  </si>
  <si>
    <t>OECD</t>
  </si>
  <si>
    <t>Institute for Energy Economics &amp; Financial Analysis</t>
  </si>
  <si>
    <t>OMB, Friends of the Earth (FOE), Green Scissors</t>
  </si>
  <si>
    <t>JCT estimate (see URL) and WSJ</t>
  </si>
  <si>
    <t>JCT</t>
  </si>
  <si>
    <t>JCT and OMB</t>
  </si>
  <si>
    <t>OMB and JCT</t>
  </si>
  <si>
    <t>OMB, ELI</t>
  </si>
  <si>
    <t>FOE</t>
  </si>
  <si>
    <t>CBO</t>
  </si>
  <si>
    <t>DOE, ELI</t>
  </si>
  <si>
    <t>DOE 2013 solicitation (no money had been given out before then even though there was a previous solicitation in 2008). [this was a one-off for FY13 based on the solicitation - should this be averaged over a # of years? If so then 2013 will differ from All of the Above figures]</t>
  </si>
  <si>
    <t>ELI</t>
  </si>
  <si>
    <t>ELI, IWR/USACE</t>
  </si>
  <si>
    <t>OECD, Alaska Dept of Revenue for FY2012, 2013, 2014 - http://www.tax.alaska.gov/programs/documentviewer/viewer.aspx?1124r</t>
  </si>
  <si>
    <t>Alaska Department of Revenue</t>
  </si>
  <si>
    <t>2014-2015 California Dept. of Finance Tax Expenditure Report for FY13, 14 and 15 - http://www.dof.ca.gov/research/economic-financial/documents/TER_9_15_2014.pdf - and OECD</t>
  </si>
  <si>
    <t>Transitional Investment Expenditure Credit</t>
  </si>
  <si>
    <t>OECD and Louisiana Department of Revenue Tax Exemption Budget 2012-2013 and 2013-2014 - http://revenue.louisiana.gov/Publications/TEB(2014-2015).pdf</t>
  </si>
  <si>
    <t>Louisiana Department of Revenue Tax Exemption Budget 2012-2013 and 2013-2014 - http://revenue.louisiana.gov/Publications/TEB(2014-2015).pdf  - and OECD</t>
  </si>
  <si>
    <t>OECD and for years after FY10, letter from Susan Combs, Texas Comptroller of Public Accounts</t>
  </si>
  <si>
    <t>OECD and West Virginia State Tax Department Tax Expenditure Study, 2015</t>
  </si>
  <si>
    <t>Not clear if this can be carried through past FY09. JCT does not have estimates post-2009</t>
  </si>
  <si>
    <t>Used JCT figures. Alternative method building on OECD methodology could be taking FY14 expected income tax expenditures for excess of percentage over cost depletion from FY16 budget (see https://www.whitehouse.gov/sites/default/files/omb/budget/fy2016/assets/ap_14_expenditures.pdf) = 660. Apportion 660 to the ratio of oil, gas and coal production used by OECD for 2011 figures (did not revisit IEA source data for production) - this was 36.6% gas, 24.7% oil, and 38.7% coal. 660*0.366 = 241.56 for gas, 660*0.247 = 163.02 for oil, and 660*0.387 = 255.42 for coal</t>
  </si>
  <si>
    <t>Appears to have expired Dec. 31, 2013 according to JCX-100-14 - https://www.jct.gov/publications.html?func=startdown&amp;id=4667</t>
  </si>
  <si>
    <t>Could be higher if BP chooses to deduct its recent $18.7 billion settlement (or a portion of it). Tax credit from BP oil spill - income tax deduction based on cost of oil spill clean up; NOTE THAT THE ORIGINAL ESTIMATE FROM JCT MAY HAVE HAD AN ERROR - they provide the same number (6.79bn) for a 5-year period as for a 10-year period. May need further investigation.</t>
  </si>
  <si>
    <t>Averaged $1.25 billion 10-year estimate</t>
  </si>
  <si>
    <t>Seems to have expired Dec. 31, 2013 for all but hydrogen vehicle refueling. For prior years, calculated share of subsidy for gas (57%) based on ELI report</t>
  </si>
  <si>
    <t xml:space="preserve">Averaged $200 million JCT 5-year estimates over the entire period. Used JCX-97-14 updates source.
</t>
  </si>
  <si>
    <t xml:space="preserve">20% of $585 million in waterway and harbor maintenance from General Fund (matching funds and O&amp;M) each year, plus 20% of $403.1 million in ARRA funds in 2009. NOTE: for 2013, the latest year data is available, freight volumes of commodities on inland waterways are very different from ELI's analysis. In 2013,  short tons (thousands) for inland waterways (marked "internal") were as follows: TOTAL: 566,740 = 100% TOTAL COAL: 162,257 = 28.6% TOTAL PETROLEUM: 160,317 = 28.3% Table 2-1 in WATERBORNE COMMERCE OF THE UNITED STATES CALENDAR YEAR 2013, IWR and US Army Corps of Engineers, available at http://www.navigationdatacenter.us/wcsc/pdf/wcusnatl13.pdf . Also note that the ELI methodology may be flawed - the $500m annual O&amp;M from the general fund assumed by ELI covers not only inland waterways, but also great lakes navigation. Shares are assumed to be the same for FY14 and FY15, for which data on commodities on inland waterways is not yet available. Does it make sense to update each FY using more recent data on coal and petroleum shares of inland waterways, and to follow up on share of commodity volumes on great lakes? </t>
  </si>
  <si>
    <t xml:space="preserve">Averaged $100 million JCT 5-year estimates over the entire period. Expired Dec. 31 2013 but has continuing revenue impacts through 2018
</t>
  </si>
  <si>
    <t xml:space="preserve">Averaged $100 million JCT 5-year estimates over the entire period
</t>
  </si>
  <si>
    <t>Averaged 10-year totals from Green Scissors reports</t>
  </si>
  <si>
    <t>Averaged 10-year $10 million estimate</t>
  </si>
  <si>
    <t>Not actually zero, but negligible. Expired for property placed in service after Dec. 31 2013</t>
  </si>
  <si>
    <t>This subsidy has been suspended</t>
  </si>
  <si>
    <t>Used ELI methodology - subsidy value is the difference in cost of operating reserve (total appropriation) and revenue generated. 6.3mn revenues for FY13 vs. 14.1 million actual budget in 2013?</t>
  </si>
  <si>
    <t>Data for this subsidy only available in the 2007 Analytical Perspectives report; JCT notes below de minimis amount (so non-zero, but less than $50m/yr)</t>
  </si>
  <si>
    <t>20% of $585 million in waterway and harbor maintenance from General Fund (matching funds and O&amp;M) each year, plus 20% of $403.1 million in ARRA funds in 2009. NOTE: for 2013, the latest year data is available, freight volumes of commodities on inland waterways are very different from ELI's analysis. In 2013,  short tons (thousands) for inland waterways (marked "internal") were as follows: TOTAL: 566,740 = 100% TOTAL COAL: 162,257 = 28.6% TOTAL PETROLEUM: 160,317 = 28.3% Table 2-1 in WATERBORNE COMMERCE OF THE UNITED STATES CALENDAR YEAR 2013, IWR and US Army Corps of Engineers, available at http://www.navigationdatacenter.us/wcsc/pdf/wcusnatl13.pdf . Also note that the ELI methodology may be flawed - the $500m annual O&amp;M from the general fund assumed by ELI covers not only inland waterways, but also great lakes navigation. Does it make sense to update each FY using more recent data on coal and petroleum shares of inland waterways, and to follow up on share of commodity volumes on great lakes?</t>
  </si>
  <si>
    <t>Allocated to oil and gas following OECD methodology, using value of wellhead production in IPPA state-level data (ie. http://www.ipaa.org/wp-content/uploads/downloads/2014/03/2012-2013OPI.pdf for 2012-2013 was 10.3% gas, 89.7% oil, and 10.2% for gas, 89.8% oil in 2013-2014 - see also http://www.ipaa.org/wp-content/uploads/downloads/2015/02/2013-2014OPI.pdf)</t>
  </si>
  <si>
    <t>New subsidy added since All of the Above report</t>
  </si>
  <si>
    <t>Used updated source from AK Dept of Revenue to update OECD figures [2014 number is provisional]: http://www.tax.alaska.gov/programs/documentviewer/viewer.aspx?1124r</t>
  </si>
  <si>
    <t>Used updated source from AK Dept of Revenue to update OECD figures [2014 number is provisional]: http://www.tax.alaska.gov/programs/documentviewer/viewer.aspx?1124r ; used same ratio of wellhead revenus to determine gas/oil split from 2010 OECD inventory data, as more recent state-level data on the ratio of production was not available (91.7188% revenues from oil, 8.2813% from gas)</t>
  </si>
  <si>
    <t>New credit</t>
  </si>
  <si>
    <t>Allocated to oil and gas following OECD methodology, using value of wellhead production in IPPA state-level data (ie. http://www.ipaa.org/wp-content/uploads/downloads/2014/03/2012-2013OPI.pdf for 2012-2013 was 4% gas, 96% oil)</t>
  </si>
  <si>
    <t>No data</t>
  </si>
  <si>
    <t>2015-2016 estimated revenues from a 5% gas extraction tax would have been $165.7 million</t>
  </si>
  <si>
    <t>Estimated annual amount, million USD</t>
  </si>
  <si>
    <t>[WOULD BE 1.2 billion if we used JCT estimates for FY14 in JCX-97-14.pdf - vs. 3.9 billion estimate for 2012 (most recent year) from OCI/EarthTrack report. Differentiated tax treatment of distribution streams, incorporating dividend rates, tax deferrals on return of capital</t>
  </si>
  <si>
    <r>
      <t xml:space="preserve">Used GAO high estimate since it is closer to the 2013 and 2014 U.S. oil and gas market (high production and $100 per barrel) of $53 billion of foregone revenues over the remaining life of the leases (~25 years in 2008) - </t>
    </r>
    <r>
      <rPr>
        <b/>
        <sz val="10"/>
        <color indexed="8"/>
        <rFont val="Arial"/>
        <family val="2"/>
      </rPr>
      <t>NOTE THAT THIS MAY NEED TO BE REVISED FOR FUTURE YEARS (post-2014) if oil prices are at a lower sustained level</t>
    </r>
  </si>
  <si>
    <t>2012 was latest estimate (from IEEFA). This  allows coal companies to get leases of land in this region for a low cost - used Figure 3 data to arrive at this number</t>
  </si>
  <si>
    <t>Used the budget estimate for repealing the deduction from the relevant FY budget (ie. consulted FY13 budget for 2013 figures, FY14 budget for 2014 figures, etc.,) rather than using projections from one earlier budget</t>
  </si>
  <si>
    <t>Calculated share of subsidy for oil &amp; gas (33%) based on FOE Green Scissors report. Used the respective FY year budget (ie 2013 estimate is from FY13 budget; 2014 estimate is from FY14 budget)</t>
  </si>
  <si>
    <t>Nearly all dual taxpayers are oil &amp; gas corporations. Used the corresponding FY budget to get figures for 2013 and 2014</t>
  </si>
  <si>
    <t>Source is JCS-1-13 - 
Estimates Of Federal Tax Expenditures For Fiscal Years 2012-2017; and JCX 97 14 - Estimates Of Federal Tax Expenditures For Fiscal Years 2014-2018</t>
  </si>
  <si>
    <t>Pennsylvania's zero tax on natural gas severance</t>
  </si>
  <si>
    <t>Used JCT figures from S-1-13 and JCX-97-14. Alternative method building on OECD methodology could be taking FY14 expected income tax expenditures for excess of percentage over cost depletion from FY16 budget (see https://www.whitehouse.gov/sites/default/files/omb/budget/fy2016/assets/ap_14_expenditures.pdf) = 660. Apportion 660 to the ratio of oil, gas and coal production used by OECD for 2011 figures (did not revisit IEA source data for production) - this was 36.6% gas, 24.7% oil, and 38.7% coal. 660*0.366 = 241.56 for gas, 660*0.247 = 163.02 for oil, and 660*0.387 = 255.42 for coal</t>
  </si>
  <si>
    <t>This is for advanced fossil fuel projects, but most illustrative types of eligible projects are coal, and $6 billion allocated for Coal-based Power Generation and Industrial Gasification and $2 billion for Advanced Coal Gasification (and 2013 solicitation expanded eligible projects a lot to include full life-cycle of fossil energy development. Loan guarantee is $8 billion, subsidy figure assumes 1% risk to government)</t>
  </si>
  <si>
    <t>JCT. Figures from JCT-S-1-13 and JCT-X-97-14 instead of OECD, OMB, IEA</t>
  </si>
  <si>
    <t>NA</t>
  </si>
  <si>
    <t>Negligible</t>
  </si>
  <si>
    <t>DOE FY14, FY15 and FY16 Congressional Budget Requests volume 3 - http://energy.gov/sites/prod/files/2015/02/f19/FY2016BudgetVolume3_7.pdf and http://energy.gov/sites/prod/files/2014/04/f14/Volume%203.pdf - Includes DOE programs on - advanced systems (IGCC, turbines), carbon capture / storage / sequestration, Clean Coal Power Initiative, fuels, fuel cells, FutureGen, NETL coal programs, and cross-cutting research, along with others. Differs from OECD estimate as this estimate uses actual enacted budget levels vs. OECD's use of a 5-year moving average</t>
  </si>
  <si>
    <t>Jurisdiction</t>
  </si>
  <si>
    <t>Federal</t>
  </si>
  <si>
    <t>Alaska</t>
  </si>
  <si>
    <t>California</t>
  </si>
  <si>
    <t>Kentucky</t>
  </si>
  <si>
    <t>Louisiana</t>
  </si>
  <si>
    <t>Oklahoma</t>
  </si>
  <si>
    <t>Texas</t>
  </si>
  <si>
    <t>West Virginia</t>
  </si>
  <si>
    <t>Wyoming</t>
  </si>
  <si>
    <t>Montana</t>
  </si>
  <si>
    <t>Arizona</t>
  </si>
  <si>
    <t>Cannot be reported "due to taxpayer confidentiality"</t>
  </si>
  <si>
    <t>Black Lung Disability Trust Fund - contributions to fund from US Treasury and administration of fund</t>
  </si>
  <si>
    <t>Black Lung Disability Trust Fund Congressional Budget Justification, FY14 and FY15: http://www.dol.gov/dol/budget/2014/PDF/CBJ-2014-V2-08.pdf and http://www.dol.gov/dol/budget/2015/PDF/CBJ-2015-V2-08.pdf</t>
  </si>
  <si>
    <t>Stage</t>
    <phoneticPr fontId="9" type="noConversion"/>
  </si>
  <si>
    <t>Source</t>
    <phoneticPr fontId="9" type="noConversion"/>
  </si>
  <si>
    <t>Annual avg. fossil fuel finance</t>
  </si>
  <si>
    <t>Subtotal domestic</t>
  </si>
  <si>
    <t>Subtotal international</t>
  </si>
  <si>
    <t>Overseas Private Investment Corporation</t>
  </si>
  <si>
    <t>Export-Import Bank of the United States</t>
  </si>
  <si>
    <t>Heavy Fuel Oil Power Plant</t>
  </si>
  <si>
    <t>Expansion of oil production</t>
  </si>
  <si>
    <t>Power Cogeneration Plant</t>
  </si>
  <si>
    <t>Yakutugol coal mine</t>
  </si>
  <si>
    <t>Pan American Energy</t>
  </si>
  <si>
    <t>Energyst</t>
  </si>
  <si>
    <t>Banque Ouest Africaine de Developpement</t>
  </si>
  <si>
    <t xml:space="preserve">Delta Enerji Uretim Ve Ticaret </t>
  </si>
  <si>
    <t>Azura-Edo Power Project</t>
  </si>
  <si>
    <t xml:space="preserve">Azura-Edo Power Project- American Capital Energy  450 MW (Phase 1) gas-fired power plant  in Edo State, Nigeria  </t>
  </si>
  <si>
    <t>Pemex</t>
  </si>
  <si>
    <t>Jordan</t>
  </si>
  <si>
    <t>Colombia</t>
  </si>
  <si>
    <t>Saudi Arabia</t>
  </si>
  <si>
    <t>Russian Federation</t>
  </si>
  <si>
    <t>Argentina</t>
  </si>
  <si>
    <t>Netherlands</t>
  </si>
  <si>
    <t>Togo</t>
  </si>
  <si>
    <t>Turkey</t>
  </si>
  <si>
    <t>Nigeria</t>
  </si>
  <si>
    <t>Mexico</t>
  </si>
  <si>
    <t>240 MW Heavy Fuel Oil Power Plant</t>
  </si>
  <si>
    <t>Turbine and Turbine-Generator Set Units from General Electric</t>
  </si>
  <si>
    <t>Electric Mining Shovel from P&amp;H Mining Equipment Inc. Yakutugol coal mine -Electric Mining Shovel</t>
  </si>
  <si>
    <t>Drilling rigs from National Oilwell Varco Inc.</t>
  </si>
  <si>
    <t>Pennsylvania</t>
  </si>
  <si>
    <t>Engineering Services for Petroleum Refinery Plant</t>
  </si>
  <si>
    <t>http://www.portal.state.pa.us/portal/server.pt/document/1481984/2015-16_budget_document_pdf</t>
  </si>
  <si>
    <t>NRDC, http://www.exim.gov/newsandevents/releases/2013/ExIm-Approves-500-million-to-Finance-US-Exports-for-Use-in-Mongolian-Mine.cfm</t>
  </si>
  <si>
    <t>Natural Gas</t>
    <phoneticPr fontId="9" type="noConversion"/>
  </si>
  <si>
    <t>Oil and Gas</t>
    <phoneticPr fontId="9" type="noConversion"/>
  </si>
  <si>
    <t>Coal</t>
    <phoneticPr fontId="9" type="noConversion"/>
  </si>
  <si>
    <t>Electricity Production</t>
    <phoneticPr fontId="9" type="noConversion"/>
  </si>
  <si>
    <t xml:space="preserve">Total fossil fuel finance 2013 &amp; 2014 </t>
    <phoneticPr fontId="9" type="noConversion"/>
  </si>
  <si>
    <t>N/A</t>
    <phoneticPr fontId="9" type="noConversion"/>
  </si>
  <si>
    <t>Equipment for Electric-Power Generation from Caterpillar Inc.</t>
  </si>
  <si>
    <t>Gas-Turbine Generator from General Electric</t>
  </si>
  <si>
    <t xml:space="preserve">450 MW (Phase 1) gas-fired power plant in Edo State, Nigeria  </t>
  </si>
  <si>
    <t>Oil and Gas</t>
  </si>
  <si>
    <t>Natural Gas</t>
  </si>
  <si>
    <t>Exploration - Fossil</t>
  </si>
  <si>
    <t>Extraction</t>
  </si>
  <si>
    <t>Exploration/Extraction</t>
  </si>
  <si>
    <t>http://www.opic.gov/sites/default/files/files/OPIC_AR2013_final.pdf</t>
  </si>
  <si>
    <t>http://www.exim.gov/sites/default/files/reports/annual/EXIM-2014-AR.pdf</t>
  </si>
  <si>
    <t>http://www.exim.gov/sites/default/files/reports/annual/EXIM-2014-AR.pdf, http://www.sberbank.ru/en/about/sbgroup_companies/sb_capital</t>
  </si>
  <si>
    <t>https://www.opic.gov/sites/default/files/files/opic-fy14-annual-report.pdf</t>
  </si>
  <si>
    <t xml:space="preserve">Gas-Turbine Compressor Set </t>
  </si>
  <si>
    <t>Gas Power Plant</t>
  </si>
  <si>
    <t>Queensland Curtis Island LNG project from coal mine</t>
  </si>
  <si>
    <t>Gas Turbine Generator Set</t>
  </si>
  <si>
    <t>Oil Drilling in Nigeria</t>
  </si>
  <si>
    <t xml:space="preserve">Steam-Turbine Generator Set </t>
  </si>
  <si>
    <t>Australia Pacific LNG Processing Plant</t>
  </si>
  <si>
    <t>Oyu Tolgoi gold and copper mine (w/ coal power plant)</t>
  </si>
  <si>
    <t>Vung Ro Petroleum Refinery</t>
  </si>
  <si>
    <t>Pemex Oil &amp; Gas Field Projects</t>
  </si>
  <si>
    <t xml:space="preserve">Direct spending </t>
  </si>
  <si>
    <t>Star Rafineri Oil Refinery</t>
  </si>
  <si>
    <t>United Kingdom</t>
  </si>
  <si>
    <t>Spain</t>
  </si>
  <si>
    <t>Australia</t>
  </si>
  <si>
    <t>United Arab Emirates</t>
  </si>
  <si>
    <t>Mongolia</t>
  </si>
  <si>
    <t xml:space="preserve">Gas Turbines, Generators, Accessories and Services from General Electric
</t>
  </si>
  <si>
    <t>Gas turbine generator set for LLC Kastamonu Integrated Wood Industry, provided by GE Packaged Power</t>
  </si>
  <si>
    <t>Oil drilling equipment - rig package</t>
  </si>
  <si>
    <t>Steam-Turbine Generator Set from General Electric</t>
  </si>
  <si>
    <t>Modified FY13 from previous report using FY13 budget estimate for removal's impact on revenues. Used respective FY budget estimates for 2013-2014.</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</si>
  <si>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</si>
  <si>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</si>
  <si>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</si>
  <si>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</si>
  <si>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</si>
  <si>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</si>
  <si>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</si>
  <si>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rgb="FF4F81BD"/>
        <rFont val="Arial"/>
        <family val="2"/>
      </rPr>
      <t>USD  - except where otherwise indicated)</t>
    </r>
  </si>
  <si>
    <t>SOE Investment (USD million  - except where otherwise indicated)</t>
  </si>
  <si>
    <t xml:space="preserve">Equipment and Services for Oil-Field and Gas-Field Projects 
</t>
  </si>
  <si>
    <t xml:space="preserve">Industrial Equipment for Petroleum Refinery </t>
  </si>
  <si>
    <t>"Oilfield and Gasfield Equipment
and Services"</t>
  </si>
  <si>
    <t>http://www.exim.gov/about/library/reports/annualreports/2013/annual-report-2013.pdf</t>
  </si>
  <si>
    <t>NRDC, http://www.smh.com.au/business/bg-gets-18b-from-us-exportimport-bank-for-curtis-lng-project-20130101-2c4cp.html</t>
  </si>
  <si>
    <t>The US does not have state-owned enterprises engaged in upstream oil, gas and coal production. However, the federal government does own several utilities that produce and sell coal-fired electricity, including the Tennessee Valley Authority and the Western Area Power Administration (which sells power from one coal-fired power plant owned and operated by a collection of federal, state and municipal agencies).  Data on investment in fossil fuel production by these federally-owned utilities was not readily available, and is not included in this analysis.</t>
  </si>
  <si>
    <t>Coal mining</t>
    <phoneticPr fontId="4" type="noConversion"/>
  </si>
  <si>
    <t xml:space="preserve">Coal fired power </t>
    <phoneticPr fontId="4" type="noConversion"/>
  </si>
  <si>
    <t>Upstream oil and gas</t>
    <phoneticPr fontId="4" type="noConversion"/>
  </si>
  <si>
    <t>Oil and gas pipelines, power plants and refineries</t>
    <phoneticPr fontId="4" type="noConversion"/>
  </si>
  <si>
    <t>Public finance domestic (full) (USD  - except where otherwise indicated)</t>
  </si>
  <si>
    <t>No domestic public finance for fossil fuel production was identified for the United States in 2013 and 2014.</t>
  </si>
  <si>
    <r>
      <t>Public finance summary (USD</t>
    </r>
    <r>
      <rPr>
        <b/>
        <sz val="10"/>
        <color indexed="62"/>
        <rFont val="Arial"/>
        <family val="2"/>
      </rPr>
      <t xml:space="preserve"> million</t>
    </r>
    <r>
      <rPr>
        <b/>
        <sz val="10"/>
        <color rgb="FF4F81BD"/>
        <rFont val="Arial"/>
        <family val="2"/>
      </rPr>
      <t xml:space="preserve"> - except where otherwise indicated)</t>
    </r>
  </si>
  <si>
    <t>Public finance international (full) (USD  - except where otherwise indicated)</t>
  </si>
  <si>
    <t>Stage</t>
  </si>
  <si>
    <t>Not applicable</t>
  </si>
  <si>
    <t>Oyu Tolgoi gold and copper mine (w/ 750 MW coal power plant)</t>
    <phoneticPr fontId="9" type="noConversion"/>
  </si>
  <si>
    <t>Institution name</t>
    <phoneticPr fontId="9" type="noConversion"/>
  </si>
  <si>
    <t>Multilateral development banks</t>
    <phoneticPr fontId="9" type="noConversion"/>
  </si>
  <si>
    <t>Cross-cutting</t>
  </si>
  <si>
    <t>Not quantified</t>
  </si>
  <si>
    <t>Relief on royalties</t>
  </si>
  <si>
    <t>Exploration and field development</t>
  </si>
  <si>
    <t>Refining</t>
  </si>
  <si>
    <t>Production</t>
  </si>
  <si>
    <t>Decommissioning (remediation)</t>
  </si>
  <si>
    <t>Electricity production</t>
  </si>
  <si>
    <t>Exploration</t>
  </si>
  <si>
    <t>Exploration and development</t>
  </si>
  <si>
    <t>Processing</t>
  </si>
  <si>
    <t>Development</t>
  </si>
  <si>
    <t>Distribution</t>
  </si>
  <si>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</si>
  <si>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United States country study: http://www.odi.org/publications/10086-g20-subsidies-oil-gas-coal-production-united-states </t>
  </si>
  <si>
    <t>G20 SUBSIDIES FOR OIL, GAS AND COAL PRODUCTION: UNITED STATES</t>
  </si>
  <si>
    <t xml:space="preserve">Read the full report: http://odi.org/empty-promises  </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</si>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</sst>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1"/>
      <color indexed="8"/>
      <name val="Times New Roman"/>
      <family val="1"/>
    </font>
    <font>
      <u/>
      <sz val="12"/>
      <color theme="10"/>
      <name val="Calibri"/>
      <family val="2"/>
      <scheme val="minor"/>
    </font>
    <font>
      <u/>
      <sz val="12"/>
      <color theme="11"/>
      <name val="Calibri"/>
      <family val="2"/>
      <scheme val="minor"/>
    </font>
    <font>
      <sz val="11"/>
      <color rgb="FF000000"/>
      <name val="Calibri"/>
      <family val="2"/>
      <scheme val="minor"/>
    </font>
    <font>
      <sz val="10"/>
      <color indexed="8"/>
      <name val="Arial"/>
      <family val="2"/>
    </font>
    <font>
      <b/>
      <sz val="9"/>
      <color indexed="81"/>
      <name val="Tahoma"/>
      <family val="2"/>
    </font>
    <font>
      <sz val="9"/>
      <color indexed="81"/>
      <name val="Tahoma"/>
      <family val="2"/>
    </font>
    <font>
      <b/>
      <sz val="10"/>
      <color indexed="8"/>
      <name val="Arial"/>
      <family val="2"/>
    </font>
    <font>
      <sz val="8"/>
      <name val="Verdana"/>
      <family val="2"/>
    </font>
    <font>
      <b/>
      <sz val="10"/>
      <color indexed="62"/>
      <name val="Arial"/>
      <family val="2"/>
    </font>
    <font>
      <sz val="10"/>
      <color indexed="8"/>
      <name val="Arial"/>
      <family val="2"/>
    </font>
    <font>
      <b/>
      <i/>
      <sz val="10"/>
      <color indexed="8"/>
      <name val="Arial"/>
      <family val="2"/>
    </font>
    <font>
      <b/>
      <sz val="10"/>
      <color rgb="FF4F81BD"/>
      <name val="Arial"/>
      <family val="2"/>
    </font>
    <font>
      <sz val="10"/>
      <color indexed="8"/>
      <name val="Arial"/>
      <family val="2"/>
    </font>
    <font>
      <i/>
      <sz val="10"/>
      <color indexed="8"/>
      <name val="Arial"/>
      <family val="2"/>
    </font>
    <font>
      <sz val="10"/>
      <name val="Arial"/>
      <family val="2"/>
    </font>
    <font>
      <i/>
      <sz val="10"/>
      <name val="Arial"/>
      <family val="2"/>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9"/>
        <bgColor indexed="64"/>
      </patternFill>
    </fill>
  </fills>
  <borders count="3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32">
    <xf numFmtId="0" fontId="0" fillId="0" borderId="0" xfId="0"/>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1" xfId="0" applyFont="1" applyFill="1" applyBorder="1" applyAlignment="1">
      <alignment horizontal="left" vertical="top"/>
    </xf>
    <xf numFmtId="0" fontId="5" fillId="0" borderId="14" xfId="0" applyFont="1" applyFill="1" applyBorder="1" applyAlignment="1">
      <alignment horizontal="left" vertical="top" readingOrder="1"/>
    </xf>
    <xf numFmtId="0" fontId="5" fillId="0" borderId="11" xfId="0" applyFont="1" applyFill="1" applyBorder="1" applyAlignment="1">
      <alignment horizontal="left" vertical="top" readingOrder="1"/>
    </xf>
    <xf numFmtId="0" fontId="5" fillId="0" borderId="9" xfId="0" applyFont="1" applyFill="1" applyBorder="1" applyAlignment="1">
      <alignment horizontal="left" vertical="top"/>
    </xf>
    <xf numFmtId="0" fontId="5" fillId="0" borderId="15" xfId="0" applyFont="1" applyFill="1" applyBorder="1" applyAlignment="1">
      <alignment horizontal="left" vertical="top" readingOrder="1"/>
    </xf>
    <xf numFmtId="0" fontId="5" fillId="0" borderId="9" xfId="0" applyFont="1" applyFill="1" applyBorder="1" applyAlignment="1">
      <alignment horizontal="left" vertical="top" wrapText="1"/>
    </xf>
    <xf numFmtId="0" fontId="5" fillId="0" borderId="11" xfId="0" applyFont="1" applyFill="1" applyBorder="1" applyAlignment="1">
      <alignment horizontal="left" readingOrder="1"/>
    </xf>
    <xf numFmtId="0" fontId="5" fillId="0" borderId="10" xfId="0" applyFont="1" applyFill="1" applyBorder="1" applyAlignment="1">
      <alignment horizontal="left" vertical="top"/>
    </xf>
    <xf numFmtId="0" fontId="5" fillId="0" borderId="12" xfId="0" applyFont="1" applyFill="1" applyBorder="1" applyAlignment="1">
      <alignment horizontal="left" vertical="top"/>
    </xf>
    <xf numFmtId="0" fontId="5" fillId="0" borderId="12" xfId="0" applyFont="1" applyFill="1" applyBorder="1" applyAlignment="1">
      <alignment horizontal="left" vertical="top" readingOrder="1"/>
    </xf>
    <xf numFmtId="0" fontId="5" fillId="0" borderId="13" xfId="0" applyFont="1" applyFill="1" applyBorder="1" applyAlignment="1">
      <alignment horizontal="left" vertical="top" readingOrder="1"/>
    </xf>
    <xf numFmtId="0" fontId="5" fillId="0" borderId="0" xfId="0" applyFont="1"/>
    <xf numFmtId="0" fontId="5" fillId="0" borderId="0" xfId="0" applyFont="1" applyAlignment="1">
      <alignment horizontal="justify" vertical="center"/>
    </xf>
    <xf numFmtId="0" fontId="8" fillId="0" borderId="0" xfId="0" applyFont="1" applyAlignment="1">
      <alignment horizontal="justify" vertical="center"/>
    </xf>
    <xf numFmtId="0" fontId="2" fillId="0" borderId="0" xfId="1" applyFill="1" applyBorder="1" applyAlignment="1">
      <alignment horizontal="justify" vertical="center"/>
    </xf>
    <xf numFmtId="0" fontId="5" fillId="4" borderId="10" xfId="0" applyFont="1" applyFill="1" applyBorder="1" applyAlignment="1">
      <alignment horizontal="left" vertical="top"/>
    </xf>
    <xf numFmtId="0" fontId="5" fillId="4" borderId="12" xfId="0" applyFont="1" applyFill="1" applyBorder="1" applyAlignment="1">
      <alignment horizontal="left" vertical="top"/>
    </xf>
    <xf numFmtId="0" fontId="5" fillId="4" borderId="12" xfId="0" applyFont="1" applyFill="1" applyBorder="1" applyAlignment="1">
      <alignment horizontal="left" vertical="top" readingOrder="1"/>
    </xf>
    <xf numFmtId="0" fontId="5" fillId="4" borderId="0" xfId="0" applyFont="1" applyFill="1" applyBorder="1" applyAlignment="1">
      <alignment horizontal="left" vertical="top" readingOrder="1"/>
    </xf>
    <xf numFmtId="0" fontId="1" fillId="0" borderId="0" xfId="0" applyFont="1" applyBorder="1" applyAlignment="1">
      <alignment horizontal="center" vertical="center" wrapText="1"/>
    </xf>
    <xf numFmtId="0" fontId="0" fillId="0" borderId="0" xfId="0" applyBorder="1"/>
    <xf numFmtId="0" fontId="5" fillId="0" borderId="15" xfId="0" applyFont="1" applyFill="1" applyBorder="1" applyAlignment="1">
      <alignment horizontal="left" vertical="top"/>
    </xf>
    <xf numFmtId="0" fontId="5" fillId="0" borderId="15" xfId="0" applyFont="1" applyFill="1" applyBorder="1" applyAlignment="1">
      <alignment wrapText="1"/>
    </xf>
    <xf numFmtId="0" fontId="5" fillId="0" borderId="0" xfId="0" applyFont="1" applyFill="1" applyBorder="1" applyAlignment="1">
      <alignment horizontal="left" vertical="top"/>
    </xf>
    <xf numFmtId="0" fontId="11" fillId="0" borderId="0" xfId="0" applyFont="1" applyFill="1"/>
    <xf numFmtId="0" fontId="8" fillId="0" borderId="2" xfId="0" applyFont="1" applyFill="1" applyBorder="1" applyAlignment="1">
      <alignment vertical="center" wrapText="1"/>
    </xf>
    <xf numFmtId="0" fontId="12" fillId="0" borderId="2" xfId="0" applyFont="1" applyFill="1" applyBorder="1" applyAlignment="1">
      <alignment vertical="center" wrapText="1"/>
    </xf>
    <xf numFmtId="0" fontId="8" fillId="0" borderId="8" xfId="0" applyFont="1" applyFill="1" applyBorder="1" applyAlignment="1">
      <alignment vertical="center" wrapText="1"/>
    </xf>
    <xf numFmtId="0" fontId="8" fillId="0" borderId="3" xfId="0" applyFont="1" applyFill="1" applyBorder="1" applyAlignment="1">
      <alignment vertical="center" wrapText="1"/>
    </xf>
    <xf numFmtId="0" fontId="12" fillId="0" borderId="3" xfId="0" applyFont="1" applyFill="1" applyBorder="1" applyAlignment="1">
      <alignment vertical="center"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7" xfId="0" applyFont="1" applyFill="1" applyBorder="1" applyAlignment="1">
      <alignment vertical="center" wrapText="1"/>
    </xf>
    <xf numFmtId="0" fontId="13" fillId="0" borderId="4" xfId="0" applyFont="1" applyFill="1" applyBorder="1" applyAlignment="1">
      <alignment vertical="center" wrapText="1"/>
    </xf>
    <xf numFmtId="0" fontId="11" fillId="0" borderId="5" xfId="0" applyFont="1" applyFill="1" applyBorder="1" applyAlignment="1">
      <alignment horizontal="left" vertical="top" wrapText="1"/>
    </xf>
    <xf numFmtId="0" fontId="11" fillId="0" borderId="13" xfId="0" applyFont="1" applyFill="1" applyBorder="1"/>
    <xf numFmtId="0" fontId="12" fillId="0" borderId="5" xfId="0" applyFont="1" applyFill="1" applyBorder="1" applyAlignment="1">
      <alignment vertical="center" wrapText="1"/>
    </xf>
    <xf numFmtId="0" fontId="13" fillId="0" borderId="6" xfId="0" applyFont="1" applyFill="1" applyBorder="1" applyAlignment="1">
      <alignment horizontal="left" vertical="top"/>
    </xf>
    <xf numFmtId="0" fontId="11" fillId="4" borderId="5" xfId="0" applyFont="1" applyFill="1" applyBorder="1" applyAlignment="1">
      <alignment horizontal="left" vertical="top" wrapText="1"/>
    </xf>
    <xf numFmtId="0" fontId="11" fillId="4" borderId="0" xfId="0" applyFont="1" applyFill="1"/>
    <xf numFmtId="0" fontId="13"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5" fillId="0" borderId="13" xfId="0" applyFont="1" applyBorder="1" applyAlignment="1">
      <alignment horizontal="center" wrapText="1"/>
    </xf>
    <xf numFmtId="0" fontId="5" fillId="0" borderId="20" xfId="0" applyFont="1" applyBorder="1" applyAlignment="1">
      <alignment horizontal="center" wrapText="1"/>
    </xf>
    <xf numFmtId="0" fontId="8" fillId="3" borderId="19" xfId="0" applyFont="1" applyFill="1" applyBorder="1" applyAlignment="1">
      <alignment horizontal="center" wrapText="1"/>
    </xf>
    <xf numFmtId="0" fontId="5" fillId="3" borderId="13" xfId="0" applyFont="1" applyFill="1" applyBorder="1" applyAlignment="1">
      <alignment horizontal="right" wrapText="1"/>
    </xf>
    <xf numFmtId="0" fontId="8" fillId="3" borderId="13" xfId="0" applyFont="1" applyFill="1" applyBorder="1" applyAlignment="1">
      <alignment horizontal="right" wrapText="1"/>
    </xf>
    <xf numFmtId="0" fontId="8" fillId="3" borderId="20" xfId="0" applyFont="1" applyFill="1" applyBorder="1" applyAlignment="1">
      <alignment horizontal="right" wrapText="1"/>
    </xf>
    <xf numFmtId="0" fontId="5" fillId="0" borderId="19" xfId="0" applyFont="1" applyBorder="1" applyAlignment="1"/>
    <xf numFmtId="1" fontId="5" fillId="0" borderId="13" xfId="0" applyNumberFormat="1" applyFont="1" applyBorder="1" applyAlignment="1">
      <alignment vertical="center" wrapText="1"/>
    </xf>
    <xf numFmtId="1" fontId="5" fillId="0" borderId="20" xfId="0" applyNumberFormat="1" applyFont="1" applyBorder="1" applyAlignment="1"/>
    <xf numFmtId="0" fontId="8" fillId="0" borderId="19" xfId="0" applyFont="1" applyFill="1" applyBorder="1" applyAlignment="1">
      <alignment wrapText="1"/>
    </xf>
    <xf numFmtId="0" fontId="8" fillId="0" borderId="13" xfId="0" applyFont="1" applyFill="1" applyBorder="1" applyAlignment="1">
      <alignment horizontal="right" wrapText="1"/>
    </xf>
    <xf numFmtId="1" fontId="8" fillId="0" borderId="13" xfId="0" applyNumberFormat="1" applyFont="1" applyFill="1" applyBorder="1" applyAlignment="1">
      <alignment horizontal="right" wrapText="1"/>
    </xf>
    <xf numFmtId="1" fontId="8" fillId="0" borderId="20" xfId="0" applyNumberFormat="1" applyFont="1" applyFill="1" applyBorder="1" applyAlignment="1">
      <alignment horizontal="right" wrapText="1"/>
    </xf>
    <xf numFmtId="0" fontId="11" fillId="0" borderId="0" xfId="0" applyFont="1"/>
    <xf numFmtId="0" fontId="13" fillId="0" borderId="0" xfId="0" applyFont="1" applyBorder="1" applyAlignment="1">
      <alignment horizontal="left" vertical="center"/>
    </xf>
    <xf numFmtId="0" fontId="11" fillId="0" borderId="0" xfId="0" applyFont="1" applyAlignment="1">
      <alignment vertical="center" wrapText="1"/>
    </xf>
    <xf numFmtId="0" fontId="8" fillId="0" borderId="4" xfId="0" applyFont="1" applyBorder="1" applyAlignment="1">
      <alignment horizontal="center" wrapText="1"/>
    </xf>
    <xf numFmtId="0" fontId="13" fillId="0" borderId="0" xfId="0" applyFont="1" applyAlignment="1">
      <alignment vertical="center"/>
    </xf>
    <xf numFmtId="0" fontId="1" fillId="0" borderId="0" xfId="0" applyFont="1" applyBorder="1" applyAlignment="1">
      <alignment vertical="center" wrapText="1"/>
    </xf>
    <xf numFmtId="0" fontId="5" fillId="0" borderId="0" xfId="0" applyFont="1" applyBorder="1" applyAlignment="1">
      <alignment horizontal="left" vertical="center"/>
    </xf>
    <xf numFmtId="0" fontId="15"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5" fillId="2" borderId="11" xfId="0" applyFont="1" applyFill="1" applyBorder="1" applyAlignment="1">
      <alignment horizontal="left" vertical="top"/>
    </xf>
    <xf numFmtId="0" fontId="5" fillId="0" borderId="3" xfId="0" applyFont="1" applyFill="1" applyBorder="1" applyAlignment="1">
      <alignment vertical="center" wrapText="1"/>
    </xf>
    <xf numFmtId="0" fontId="5" fillId="2" borderId="10" xfId="0" applyFont="1" applyFill="1" applyBorder="1" applyAlignment="1">
      <alignment horizontal="left" vertical="top"/>
    </xf>
    <xf numFmtId="0" fontId="14" fillId="0" borderId="0" xfId="0" applyFont="1" applyFill="1" applyBorder="1" applyAlignment="1">
      <alignment horizontal="left" vertical="center"/>
    </xf>
    <xf numFmtId="0" fontId="8" fillId="0" borderId="2" xfId="0" applyFont="1" applyBorder="1" applyAlignment="1">
      <alignment horizontal="center" vertical="center" wrapText="1"/>
    </xf>
    <xf numFmtId="0" fontId="8" fillId="0" borderId="24" xfId="0" applyFont="1" applyBorder="1" applyAlignment="1">
      <alignment horizontal="center" vertical="center" wrapText="1"/>
    </xf>
    <xf numFmtId="0" fontId="11" fillId="0" borderId="13" xfId="0" applyFont="1" applyBorder="1"/>
    <xf numFmtId="0" fontId="11" fillId="3" borderId="13" xfId="0" applyFont="1" applyFill="1" applyBorder="1" applyAlignment="1"/>
    <xf numFmtId="0" fontId="11" fillId="3" borderId="13" xfId="0" applyFont="1" applyFill="1" applyBorder="1"/>
    <xf numFmtId="3" fontId="11" fillId="3" borderId="13" xfId="0" applyNumberFormat="1" applyFont="1" applyFill="1" applyBorder="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3" borderId="19" xfId="0" applyFont="1" applyFill="1" applyBorder="1" applyAlignment="1"/>
    <xf numFmtId="0" fontId="11" fillId="3" borderId="20" xfId="0" applyFont="1" applyFill="1" applyBorder="1"/>
    <xf numFmtId="0" fontId="11" fillId="3" borderId="21" xfId="0" applyFont="1" applyFill="1" applyBorder="1" applyAlignment="1"/>
    <xf numFmtId="0" fontId="11" fillId="3" borderId="22" xfId="0" applyFont="1" applyFill="1" applyBorder="1"/>
    <xf numFmtId="0" fontId="11" fillId="3" borderId="22" xfId="0" applyFont="1" applyFill="1" applyBorder="1" applyAlignment="1"/>
    <xf numFmtId="3" fontId="11" fillId="3" borderId="22" xfId="0" applyNumberFormat="1" applyFont="1" applyFill="1" applyBorder="1"/>
    <xf numFmtId="0" fontId="11" fillId="3" borderId="23" xfId="0" applyFont="1" applyFill="1" applyBorder="1"/>
    <xf numFmtId="0" fontId="5" fillId="0" borderId="28" xfId="0" applyFont="1" applyBorder="1" applyAlignment="1"/>
    <xf numFmtId="0" fontId="5" fillId="0" borderId="31" xfId="0" applyFont="1" applyBorder="1" applyAlignment="1">
      <alignment wrapText="1"/>
    </xf>
    <xf numFmtId="3" fontId="5" fillId="0" borderId="31" xfId="0" applyNumberFormat="1" applyFont="1" applyBorder="1" applyAlignment="1">
      <alignment wrapText="1"/>
    </xf>
    <xf numFmtId="1" fontId="5" fillId="0" borderId="31" xfId="0" applyNumberFormat="1" applyFont="1" applyBorder="1" applyAlignment="1">
      <alignment vertical="center" wrapText="1"/>
    </xf>
    <xf numFmtId="3" fontId="5" fillId="0" borderId="32" xfId="0" applyNumberFormat="1" applyFont="1" applyBorder="1" applyAlignment="1">
      <alignment wrapText="1"/>
    </xf>
    <xf numFmtId="1" fontId="8" fillId="3" borderId="33" xfId="0" applyNumberFormat="1" applyFont="1" applyFill="1" applyBorder="1" applyAlignment="1">
      <alignment wrapText="1"/>
    </xf>
    <xf numFmtId="1" fontId="8" fillId="3" borderId="34" xfId="0" applyNumberFormat="1" applyFont="1" applyFill="1" applyBorder="1" applyAlignment="1">
      <alignment wrapText="1"/>
    </xf>
    <xf numFmtId="0" fontId="14" fillId="0" borderId="13" xfId="0" applyFont="1" applyBorder="1" applyAlignment="1">
      <alignment horizontal="right" vertical="center" wrapText="1"/>
    </xf>
    <xf numFmtId="1" fontId="5" fillId="0" borderId="13" xfId="0" applyNumberFormat="1" applyFont="1" applyBorder="1" applyAlignment="1">
      <alignment horizontal="right" vertical="center" wrapText="1"/>
    </xf>
    <xf numFmtId="1" fontId="5" fillId="0" borderId="31" xfId="0" applyNumberFormat="1" applyFont="1" applyBorder="1" applyAlignment="1">
      <alignment wrapText="1"/>
    </xf>
    <xf numFmtId="0" fontId="5" fillId="0" borderId="19" xfId="0" applyFont="1" applyBorder="1" applyAlignment="1">
      <alignment horizontal="left" wrapText="1"/>
    </xf>
    <xf numFmtId="0" fontId="5" fillId="0" borderId="37" xfId="0" applyFont="1" applyFill="1" applyBorder="1" applyAlignment="1">
      <alignment horizontal="left" vertical="top"/>
    </xf>
    <xf numFmtId="0" fontId="5" fillId="0" borderId="38" xfId="0" applyFont="1" applyFill="1" applyBorder="1" applyAlignment="1">
      <alignment horizontal="left" vertical="top" readingOrder="1"/>
    </xf>
    <xf numFmtId="0" fontId="5" fillId="0" borderId="1" xfId="0" applyFont="1" applyFill="1" applyBorder="1" applyAlignment="1">
      <alignment horizontal="left" vertical="top"/>
    </xf>
    <xf numFmtId="0" fontId="5" fillId="0" borderId="31" xfId="0" applyFont="1" applyFill="1" applyBorder="1" applyAlignment="1">
      <alignment horizontal="left" vertical="top"/>
    </xf>
    <xf numFmtId="0" fontId="11" fillId="0" borderId="31" xfId="0" applyFont="1" applyFill="1" applyBorder="1"/>
    <xf numFmtId="0" fontId="12" fillId="0" borderId="1" xfId="0" applyFont="1" applyFill="1" applyBorder="1" applyAlignment="1">
      <alignment vertical="center" wrapText="1"/>
    </xf>
    <xf numFmtId="0" fontId="5" fillId="0" borderId="33" xfId="0" applyFont="1" applyFill="1" applyBorder="1" applyAlignment="1">
      <alignment horizontal="left" vertical="top"/>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1" fontId="11" fillId="0" borderId="0" xfId="0" applyNumberFormat="1" applyFont="1"/>
    <xf numFmtId="0" fontId="5" fillId="0" borderId="5" xfId="0" applyFont="1" applyFill="1" applyBorder="1" applyAlignment="1">
      <alignment horizontal="left" vertical="top" wrapText="1"/>
    </xf>
    <xf numFmtId="0" fontId="8" fillId="4" borderId="21" xfId="0" applyFont="1" applyFill="1" applyBorder="1" applyAlignment="1">
      <alignment horizontal="center" wrapText="1"/>
    </xf>
    <xf numFmtId="1" fontId="5" fillId="4" borderId="22" xfId="0" applyNumberFormat="1" applyFont="1" applyFill="1" applyBorder="1" applyAlignment="1">
      <alignment horizontal="right" wrapText="1"/>
    </xf>
    <xf numFmtId="3" fontId="8" fillId="4" borderId="23" xfId="0" applyNumberFormat="1" applyFont="1" applyFill="1" applyBorder="1" applyAlignment="1">
      <alignment horizontal="right" wrapText="1"/>
    </xf>
    <xf numFmtId="0" fontId="8" fillId="5" borderId="0" xfId="0" applyFont="1" applyFill="1" applyAlignment="1">
      <alignment vertical="center"/>
    </xf>
    <xf numFmtId="0" fontId="16" fillId="0" borderId="0" xfId="0" applyFont="1" applyAlignment="1">
      <alignment horizontal="justify" vertical="center"/>
    </xf>
    <xf numFmtId="0" fontId="2" fillId="0" borderId="0" xfId="3"/>
    <xf numFmtId="0" fontId="2" fillId="0" borderId="0" xfId="3" applyAlignment="1">
      <alignment horizontal="justify" vertical="center"/>
    </xf>
    <xf numFmtId="0" fontId="2" fillId="0" borderId="0" xfId="3" applyFill="1" applyBorder="1" applyAlignment="1">
      <alignment horizontal="justify" vertical="center"/>
    </xf>
    <xf numFmtId="0" fontId="13" fillId="0" borderId="0" xfId="0" applyFont="1" applyBorder="1" applyAlignment="1">
      <alignment horizontal="left" vertical="center" wrapText="1"/>
    </xf>
    <xf numFmtId="0" fontId="8"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8"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di.org/publications/10086-g20-subsidies-oil-gas-coal-production-united-states"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3" sqref="B3"/>
    </sheetView>
  </sheetViews>
  <sheetFormatPr defaultColWidth="8.875" defaultRowHeight="12.75" x14ac:dyDescent="0.2"/>
  <cols>
    <col min="1" max="1" width="8.875" style="14"/>
    <col min="2" max="2" width="112.875" style="14" customWidth="1"/>
    <col min="3" max="16384" width="8.875" style="14"/>
  </cols>
  <sheetData>
    <row r="1" spans="2:2" ht="36" customHeight="1" x14ac:dyDescent="0.2">
      <c r="B1" s="120" t="s">
        <v>336</v>
      </c>
    </row>
    <row r="3" spans="2:2" ht="38.25" x14ac:dyDescent="0.2">
      <c r="B3" s="121" t="s">
        <v>338</v>
      </c>
    </row>
    <row r="4" spans="2:2" ht="51" x14ac:dyDescent="0.2">
      <c r="B4" s="15" t="s">
        <v>334</v>
      </c>
    </row>
    <row r="5" spans="2:2" ht="25.5" x14ac:dyDescent="0.2">
      <c r="B5" s="15" t="s">
        <v>293</v>
      </c>
    </row>
    <row r="6" spans="2:2" x14ac:dyDescent="0.2">
      <c r="B6" s="15"/>
    </row>
    <row r="7" spans="2:2" ht="15.75" x14ac:dyDescent="0.25">
      <c r="B7" s="122" t="s">
        <v>337</v>
      </c>
    </row>
    <row r="8" spans="2:2" ht="15.75" x14ac:dyDescent="0.25">
      <c r="B8" s="122" t="s">
        <v>335</v>
      </c>
    </row>
    <row r="10" spans="2:2" x14ac:dyDescent="0.2">
      <c r="B10" s="16" t="s">
        <v>294</v>
      </c>
    </row>
    <row r="11" spans="2:2" ht="15.75" x14ac:dyDescent="0.2">
      <c r="B11" s="123" t="s">
        <v>295</v>
      </c>
    </row>
    <row r="12" spans="2:2" ht="15.75" x14ac:dyDescent="0.2">
      <c r="B12" s="124" t="s">
        <v>296</v>
      </c>
    </row>
    <row r="13" spans="2:2" ht="15.75" x14ac:dyDescent="0.2">
      <c r="B13" s="17" t="s">
        <v>297</v>
      </c>
    </row>
    <row r="14" spans="2:2" ht="15.75" x14ac:dyDescent="0.2">
      <c r="B14" s="17" t="s">
        <v>298</v>
      </c>
    </row>
    <row r="15" spans="2:2" ht="15.75" x14ac:dyDescent="0.2">
      <c r="B15" s="17" t="s">
        <v>299</v>
      </c>
    </row>
    <row r="16" spans="2:2" ht="15.75" x14ac:dyDescent="0.2">
      <c r="B16" s="17"/>
    </row>
  </sheetData>
  <phoneticPr fontId="9"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display="Read the country study: http://www.odi.org/publications/10086-g20-subsidies-oil-gas-coal-production-united-states "/>
  </hyperlinks>
  <pageMargins left="0.7" right="0.7" top="0.75" bottom="0.75" header="0.3" footer="0.3"/>
  <pageSetup paperSize="9" orientation="portrait"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32"/>
  <sheetViews>
    <sheetView workbookViewId="0"/>
  </sheetViews>
  <sheetFormatPr defaultColWidth="11" defaultRowHeight="12.75" x14ac:dyDescent="0.2"/>
  <cols>
    <col min="1" max="1" width="31.875" style="27" customWidth="1"/>
    <col min="2" max="2" width="11.125" style="27" customWidth="1"/>
    <col min="3" max="3" width="15.125" style="27" customWidth="1"/>
    <col min="4" max="4" width="11" style="27"/>
    <col min="5" max="5" width="11" style="27" customWidth="1"/>
    <col min="6" max="8" width="11" style="27"/>
    <col min="9" max="9" width="20.375" style="27" customWidth="1"/>
    <col min="10" max="10" width="39.125" style="27" customWidth="1"/>
    <col min="11" max="16384" width="11" style="27"/>
  </cols>
  <sheetData>
    <row r="1" spans="1:10" x14ac:dyDescent="0.2">
      <c r="A1" s="65" t="s">
        <v>300</v>
      </c>
    </row>
    <row r="2" spans="1:10" ht="13.5" thickBot="1" x14ac:dyDescent="0.25"/>
    <row r="3" spans="1:10" ht="72.75" customHeight="1" x14ac:dyDescent="0.2">
      <c r="A3" s="28" t="s">
        <v>49</v>
      </c>
      <c r="B3" s="28" t="s">
        <v>202</v>
      </c>
      <c r="C3" s="28" t="s">
        <v>50</v>
      </c>
      <c r="D3" s="28" t="s">
        <v>86</v>
      </c>
      <c r="E3" s="28" t="s">
        <v>316</v>
      </c>
      <c r="F3" s="29" t="s">
        <v>87</v>
      </c>
      <c r="G3" s="29" t="s">
        <v>88</v>
      </c>
      <c r="H3" s="28" t="s">
        <v>187</v>
      </c>
      <c r="I3" s="30" t="s">
        <v>135</v>
      </c>
      <c r="J3" s="30" t="s">
        <v>136</v>
      </c>
    </row>
    <row r="4" spans="1:10" ht="13.5" thickBot="1" x14ac:dyDescent="0.25">
      <c r="A4" s="31"/>
      <c r="B4" s="31"/>
      <c r="C4" s="31"/>
      <c r="D4" s="31"/>
      <c r="E4" s="31"/>
      <c r="F4" s="32"/>
      <c r="G4" s="32"/>
      <c r="H4" s="31"/>
    </row>
    <row r="5" spans="1:10" ht="13.5" thickBot="1" x14ac:dyDescent="0.25">
      <c r="A5" s="33" t="s">
        <v>0</v>
      </c>
      <c r="B5" s="34"/>
      <c r="C5" s="34"/>
      <c r="D5" s="34"/>
      <c r="E5" s="34"/>
      <c r="F5" s="35"/>
      <c r="G5" s="35"/>
      <c r="H5" s="36"/>
    </row>
    <row r="6" spans="1:10" ht="13.5" thickBot="1" x14ac:dyDescent="0.25">
      <c r="A6" s="6" t="s">
        <v>25</v>
      </c>
      <c r="B6" s="37" t="s">
        <v>203</v>
      </c>
      <c r="C6" s="37" t="s">
        <v>0</v>
      </c>
      <c r="D6" s="3" t="s">
        <v>57</v>
      </c>
      <c r="E6" s="3" t="s">
        <v>321</v>
      </c>
      <c r="F6" s="3">
        <v>3931</v>
      </c>
      <c r="G6" s="3">
        <v>3931</v>
      </c>
      <c r="H6" s="5">
        <f t="shared" ref="H6:H15" si="0">SUM(F6:G6)/2</f>
        <v>3931</v>
      </c>
      <c r="I6" s="5" t="s">
        <v>137</v>
      </c>
      <c r="J6" s="7" t="s">
        <v>188</v>
      </c>
    </row>
    <row r="7" spans="1:10" ht="39" thickBot="1" x14ac:dyDescent="0.25">
      <c r="A7" s="8" t="s">
        <v>26</v>
      </c>
      <c r="B7" s="37" t="s">
        <v>203</v>
      </c>
      <c r="C7" s="116" t="s">
        <v>0</v>
      </c>
      <c r="D7" s="3" t="s">
        <v>57</v>
      </c>
      <c r="E7" s="3" t="s">
        <v>323</v>
      </c>
      <c r="F7" s="3">
        <v>576.20000000000005</v>
      </c>
      <c r="G7" s="3">
        <v>2120</v>
      </c>
      <c r="H7" s="5">
        <f t="shared" si="0"/>
        <v>1348.1</v>
      </c>
      <c r="I7" s="5" t="s">
        <v>138</v>
      </c>
      <c r="J7" s="7" t="s">
        <v>189</v>
      </c>
    </row>
    <row r="8" spans="1:10" ht="13.5" thickBot="1" x14ac:dyDescent="0.25">
      <c r="A8" s="6" t="s">
        <v>27</v>
      </c>
      <c r="B8" s="37" t="s">
        <v>203</v>
      </c>
      <c r="C8" s="37" t="s">
        <v>0</v>
      </c>
      <c r="D8" s="3" t="s">
        <v>57</v>
      </c>
      <c r="E8" s="3" t="s">
        <v>324</v>
      </c>
      <c r="F8" s="3">
        <v>3490</v>
      </c>
      <c r="G8" s="3">
        <v>1663</v>
      </c>
      <c r="H8" s="5">
        <f t="shared" si="0"/>
        <v>2576.5</v>
      </c>
      <c r="I8" s="5" t="s">
        <v>139</v>
      </c>
      <c r="J8" s="24" t="s">
        <v>99</v>
      </c>
    </row>
    <row r="9" spans="1:10" ht="13.5" thickBot="1" x14ac:dyDescent="0.25">
      <c r="A9" s="6" t="s">
        <v>29</v>
      </c>
      <c r="B9" s="37" t="s">
        <v>203</v>
      </c>
      <c r="C9" s="37" t="s">
        <v>0</v>
      </c>
      <c r="D9" s="3" t="s">
        <v>13</v>
      </c>
      <c r="E9" s="3" t="s">
        <v>323</v>
      </c>
      <c r="F9" s="3">
        <v>1046.5</v>
      </c>
      <c r="G9" s="3">
        <v>1046.5</v>
      </c>
      <c r="H9" s="5">
        <f t="shared" si="0"/>
        <v>1046.5</v>
      </c>
      <c r="I9" s="5" t="s">
        <v>141</v>
      </c>
      <c r="J9" s="7" t="s">
        <v>190</v>
      </c>
    </row>
    <row r="10" spans="1:10" ht="13.5" thickBot="1" x14ac:dyDescent="0.25">
      <c r="A10" s="6" t="s">
        <v>30</v>
      </c>
      <c r="B10" s="37" t="s">
        <v>203</v>
      </c>
      <c r="C10" s="37" t="s">
        <v>0</v>
      </c>
      <c r="D10" s="3" t="s">
        <v>57</v>
      </c>
      <c r="E10" s="3" t="s">
        <v>321</v>
      </c>
      <c r="F10" s="3">
        <v>574</v>
      </c>
      <c r="G10" s="3">
        <v>1119</v>
      </c>
      <c r="H10" s="5">
        <f t="shared" si="0"/>
        <v>846.5</v>
      </c>
      <c r="I10" s="5" t="s">
        <v>139</v>
      </c>
      <c r="J10" s="24" t="s">
        <v>191</v>
      </c>
    </row>
    <row r="11" spans="1:10" ht="13.5" thickBot="1" x14ac:dyDescent="0.25">
      <c r="A11" s="6" t="s">
        <v>31</v>
      </c>
      <c r="B11" s="37" t="s">
        <v>203</v>
      </c>
      <c r="C11" s="37" t="s">
        <v>0</v>
      </c>
      <c r="D11" s="3" t="s">
        <v>57</v>
      </c>
      <c r="E11" s="3" t="s">
        <v>265</v>
      </c>
      <c r="F11" s="3">
        <v>1100</v>
      </c>
      <c r="G11" s="3">
        <v>1000</v>
      </c>
      <c r="H11" s="5">
        <f t="shared" si="0"/>
        <v>1050</v>
      </c>
      <c r="I11" s="5" t="s">
        <v>144</v>
      </c>
      <c r="J11" s="24" t="s">
        <v>196</v>
      </c>
    </row>
    <row r="12" spans="1:10" ht="13.5" thickBot="1" x14ac:dyDescent="0.25">
      <c r="A12" s="6" t="s">
        <v>32</v>
      </c>
      <c r="B12" s="37" t="s">
        <v>203</v>
      </c>
      <c r="C12" s="37" t="s">
        <v>0</v>
      </c>
      <c r="D12" s="3" t="s">
        <v>57</v>
      </c>
      <c r="E12" s="3" t="s">
        <v>321</v>
      </c>
      <c r="F12" s="3">
        <v>857.3</v>
      </c>
      <c r="G12" s="3">
        <f>3493*0.33</f>
        <v>1152.69</v>
      </c>
      <c r="H12" s="5">
        <f t="shared" si="0"/>
        <v>1004.995</v>
      </c>
      <c r="I12" s="5" t="s">
        <v>142</v>
      </c>
      <c r="J12" s="7" t="s">
        <v>192</v>
      </c>
    </row>
    <row r="13" spans="1:10" ht="13.5" thickBot="1" x14ac:dyDescent="0.25">
      <c r="A13" s="6" t="s">
        <v>33</v>
      </c>
      <c r="B13" s="37" t="s">
        <v>203</v>
      </c>
      <c r="C13" s="37" t="s">
        <v>0</v>
      </c>
      <c r="D13" s="3" t="s">
        <v>14</v>
      </c>
      <c r="E13" s="3" t="s">
        <v>325</v>
      </c>
      <c r="F13" s="3">
        <v>610</v>
      </c>
      <c r="G13" s="3">
        <v>0</v>
      </c>
      <c r="H13" s="5">
        <f t="shared" si="0"/>
        <v>305</v>
      </c>
      <c r="I13" s="5" t="s">
        <v>139</v>
      </c>
      <c r="J13" s="24" t="s">
        <v>164</v>
      </c>
    </row>
    <row r="14" spans="1:10" ht="13.5" thickBot="1" x14ac:dyDescent="0.25">
      <c r="A14" s="6" t="s">
        <v>34</v>
      </c>
      <c r="B14" s="37" t="s">
        <v>203</v>
      </c>
      <c r="C14" s="37" t="s">
        <v>0</v>
      </c>
      <c r="D14" s="3" t="s">
        <v>57</v>
      </c>
      <c r="E14" s="3" t="s">
        <v>327</v>
      </c>
      <c r="F14" s="3">
        <v>679</v>
      </c>
      <c r="G14" s="3">
        <v>679</v>
      </c>
      <c r="H14" s="5">
        <f t="shared" si="0"/>
        <v>679</v>
      </c>
      <c r="I14" s="5" t="s">
        <v>143</v>
      </c>
      <c r="J14" s="7" t="s">
        <v>165</v>
      </c>
    </row>
    <row r="15" spans="1:10" ht="13.5" thickBot="1" x14ac:dyDescent="0.25">
      <c r="A15" s="6" t="s">
        <v>36</v>
      </c>
      <c r="B15" s="37" t="s">
        <v>203</v>
      </c>
      <c r="C15" s="37" t="s">
        <v>0</v>
      </c>
      <c r="D15" s="3" t="s">
        <v>57</v>
      </c>
      <c r="E15" s="3" t="s">
        <v>321</v>
      </c>
      <c r="F15" s="3">
        <v>530</v>
      </c>
      <c r="G15" s="3">
        <v>552</v>
      </c>
      <c r="H15" s="5">
        <f t="shared" si="0"/>
        <v>541</v>
      </c>
      <c r="I15" s="9" t="s">
        <v>139</v>
      </c>
      <c r="J15" s="7" t="s">
        <v>193</v>
      </c>
    </row>
    <row r="16" spans="1:10" ht="13.5" thickBot="1" x14ac:dyDescent="0.25">
      <c r="A16" s="6" t="s">
        <v>37</v>
      </c>
      <c r="B16" s="37" t="s">
        <v>203</v>
      </c>
      <c r="C16" s="37" t="s">
        <v>0</v>
      </c>
      <c r="D16" s="3" t="s">
        <v>13</v>
      </c>
      <c r="E16" s="3" t="s">
        <v>328</v>
      </c>
      <c r="F16" s="3">
        <v>400</v>
      </c>
      <c r="G16" s="3">
        <v>400</v>
      </c>
      <c r="H16" s="5">
        <f t="shared" ref="H16:H68" si="1">SUM(F16:G16)/2</f>
        <v>400</v>
      </c>
      <c r="I16" s="5" t="s">
        <v>144</v>
      </c>
      <c r="J16" s="24" t="s">
        <v>194</v>
      </c>
    </row>
    <row r="17" spans="1:10" ht="13.5" thickBot="1" x14ac:dyDescent="0.25">
      <c r="A17" s="6" t="s">
        <v>38</v>
      </c>
      <c r="B17" s="37" t="s">
        <v>203</v>
      </c>
      <c r="C17" s="37" t="s">
        <v>0</v>
      </c>
      <c r="D17" s="3" t="s">
        <v>13</v>
      </c>
      <c r="E17" s="3" t="s">
        <v>328</v>
      </c>
      <c r="F17" s="3">
        <v>180</v>
      </c>
      <c r="G17" s="3">
        <v>200</v>
      </c>
      <c r="H17" s="5">
        <f t="shared" si="1"/>
        <v>190</v>
      </c>
      <c r="I17" s="5" t="s">
        <v>145</v>
      </c>
      <c r="J17" s="24"/>
    </row>
    <row r="18" spans="1:10" ht="13.5" thickBot="1" x14ac:dyDescent="0.25">
      <c r="A18" s="6" t="s">
        <v>39</v>
      </c>
      <c r="B18" s="37" t="s">
        <v>203</v>
      </c>
      <c r="C18" s="37" t="s">
        <v>0</v>
      </c>
      <c r="D18" s="3" t="s">
        <v>57</v>
      </c>
      <c r="E18" s="3" t="s">
        <v>323</v>
      </c>
      <c r="F18" s="3">
        <v>125</v>
      </c>
      <c r="G18" s="3">
        <v>125</v>
      </c>
      <c r="H18" s="5">
        <f t="shared" si="1"/>
        <v>125</v>
      </c>
      <c r="I18" s="5" t="s">
        <v>138</v>
      </c>
      <c r="J18" s="7" t="s">
        <v>166</v>
      </c>
    </row>
    <row r="19" spans="1:10" ht="13.5" thickBot="1" x14ac:dyDescent="0.25">
      <c r="A19" s="6" t="s">
        <v>40</v>
      </c>
      <c r="B19" s="37" t="s">
        <v>203</v>
      </c>
      <c r="C19" s="37" t="s">
        <v>0</v>
      </c>
      <c r="D19" s="3" t="s">
        <v>23</v>
      </c>
      <c r="E19" s="3" t="s">
        <v>333</v>
      </c>
      <c r="F19" s="3">
        <v>100</v>
      </c>
      <c r="G19" s="3">
        <v>200</v>
      </c>
      <c r="H19" s="5">
        <f t="shared" si="1"/>
        <v>150</v>
      </c>
      <c r="I19" s="5" t="s">
        <v>146</v>
      </c>
      <c r="J19" s="24"/>
    </row>
    <row r="20" spans="1:10" ht="13.5" thickBot="1" x14ac:dyDescent="0.25">
      <c r="A20" s="6" t="s">
        <v>41</v>
      </c>
      <c r="B20" s="37" t="s">
        <v>203</v>
      </c>
      <c r="C20" s="37" t="s">
        <v>0</v>
      </c>
      <c r="D20" s="3" t="s">
        <v>57</v>
      </c>
      <c r="E20" s="3" t="s">
        <v>329</v>
      </c>
      <c r="F20" s="3">
        <v>61</v>
      </c>
      <c r="G20" s="3">
        <v>60</v>
      </c>
      <c r="H20" s="5">
        <f t="shared" si="1"/>
        <v>60.5</v>
      </c>
      <c r="I20" s="5" t="s">
        <v>139</v>
      </c>
      <c r="J20" s="24" t="s">
        <v>292</v>
      </c>
    </row>
    <row r="21" spans="1:10" ht="13.5" thickBot="1" x14ac:dyDescent="0.25">
      <c r="A21" s="6" t="s">
        <v>42</v>
      </c>
      <c r="B21" s="37" t="s">
        <v>203</v>
      </c>
      <c r="C21" s="37" t="s">
        <v>0</v>
      </c>
      <c r="D21" s="3" t="s">
        <v>13</v>
      </c>
      <c r="E21" s="3" t="s">
        <v>323</v>
      </c>
      <c r="F21" s="3">
        <v>90</v>
      </c>
      <c r="G21" s="3">
        <v>80</v>
      </c>
      <c r="H21" s="5">
        <f t="shared" si="1"/>
        <v>85</v>
      </c>
      <c r="I21" s="5" t="s">
        <v>139</v>
      </c>
      <c r="J21" s="24"/>
    </row>
    <row r="22" spans="1:10" ht="13.5" thickBot="1" x14ac:dyDescent="0.25">
      <c r="A22" s="6" t="s">
        <v>43</v>
      </c>
      <c r="B22" s="37" t="s">
        <v>203</v>
      </c>
      <c r="C22" s="37" t="s">
        <v>0</v>
      </c>
      <c r="D22" s="3" t="s">
        <v>13</v>
      </c>
      <c r="E22" s="3" t="s">
        <v>328</v>
      </c>
      <c r="F22" s="73">
        <v>60</v>
      </c>
      <c r="G22" s="3">
        <v>100</v>
      </c>
      <c r="H22" s="5">
        <f t="shared" si="1"/>
        <v>80</v>
      </c>
      <c r="I22" s="5" t="s">
        <v>139</v>
      </c>
      <c r="J22" s="24"/>
    </row>
    <row r="23" spans="1:10" ht="13.5" thickBot="1" x14ac:dyDescent="0.25">
      <c r="A23" s="6" t="s">
        <v>121</v>
      </c>
      <c r="B23" s="37" t="s">
        <v>203</v>
      </c>
      <c r="C23" s="37" t="s">
        <v>0</v>
      </c>
      <c r="D23" s="3" t="s">
        <v>23</v>
      </c>
      <c r="E23" s="3" t="s">
        <v>325</v>
      </c>
      <c r="F23" s="3">
        <v>102.6</v>
      </c>
      <c r="G23" s="3">
        <v>0</v>
      </c>
      <c r="H23" s="5">
        <f t="shared" si="1"/>
        <v>51.3</v>
      </c>
      <c r="I23" s="5" t="s">
        <v>147</v>
      </c>
      <c r="J23" s="7" t="s">
        <v>167</v>
      </c>
    </row>
    <row r="24" spans="1:10" ht="13.5" thickBot="1" x14ac:dyDescent="0.25">
      <c r="A24" s="6" t="s">
        <v>44</v>
      </c>
      <c r="B24" s="37" t="s">
        <v>203</v>
      </c>
      <c r="C24" s="37" t="s">
        <v>0</v>
      </c>
      <c r="D24" s="3" t="s">
        <v>57</v>
      </c>
      <c r="E24" s="3" t="s">
        <v>265</v>
      </c>
      <c r="F24" s="3">
        <v>43.9</v>
      </c>
      <c r="G24" s="3">
        <v>48.9</v>
      </c>
      <c r="H24" s="5">
        <f t="shared" si="1"/>
        <v>46.4</v>
      </c>
      <c r="I24" s="5" t="s">
        <v>137</v>
      </c>
      <c r="J24" s="25"/>
    </row>
    <row r="25" spans="1:10" ht="13.5" thickBot="1" x14ac:dyDescent="0.25">
      <c r="A25" s="6" t="s">
        <v>45</v>
      </c>
      <c r="B25" s="37" t="s">
        <v>203</v>
      </c>
      <c r="C25" s="37" t="s">
        <v>0</v>
      </c>
      <c r="D25" s="3" t="s">
        <v>13</v>
      </c>
      <c r="E25" s="3" t="s">
        <v>327</v>
      </c>
      <c r="F25" s="3">
        <v>40</v>
      </c>
      <c r="G25" s="3">
        <v>30</v>
      </c>
      <c r="H25" s="5">
        <f t="shared" si="1"/>
        <v>35</v>
      </c>
      <c r="I25" s="5" t="s">
        <v>139</v>
      </c>
      <c r="J25" s="24"/>
    </row>
    <row r="26" spans="1:10" ht="13.5" thickBot="1" x14ac:dyDescent="0.25">
      <c r="A26" s="6" t="s">
        <v>46</v>
      </c>
      <c r="B26" s="37" t="s">
        <v>203</v>
      </c>
      <c r="C26" s="37" t="s">
        <v>0</v>
      </c>
      <c r="D26" s="3" t="s">
        <v>13</v>
      </c>
      <c r="E26" s="3" t="s">
        <v>327</v>
      </c>
      <c r="F26" s="3">
        <v>40</v>
      </c>
      <c r="G26" s="3">
        <v>40</v>
      </c>
      <c r="H26" s="5">
        <f t="shared" si="1"/>
        <v>40</v>
      </c>
      <c r="I26" s="5" t="s">
        <v>144</v>
      </c>
      <c r="J26" s="7" t="s">
        <v>168</v>
      </c>
    </row>
    <row r="27" spans="1:10" ht="13.5" thickBot="1" x14ac:dyDescent="0.25">
      <c r="A27" s="6" t="s">
        <v>47</v>
      </c>
      <c r="B27" s="37" t="s">
        <v>203</v>
      </c>
      <c r="C27" s="37" t="s">
        <v>0</v>
      </c>
      <c r="D27" s="3" t="s">
        <v>57</v>
      </c>
      <c r="E27" s="3" t="s">
        <v>329</v>
      </c>
      <c r="F27" s="3">
        <v>20</v>
      </c>
      <c r="G27" s="3">
        <v>30</v>
      </c>
      <c r="H27" s="5">
        <f t="shared" si="1"/>
        <v>25</v>
      </c>
      <c r="I27" s="5" t="s">
        <v>139</v>
      </c>
      <c r="J27" s="7" t="s">
        <v>131</v>
      </c>
    </row>
    <row r="28" spans="1:10" ht="13.5" thickBot="1" x14ac:dyDescent="0.25">
      <c r="A28" s="6" t="s">
        <v>48</v>
      </c>
      <c r="B28" s="37" t="s">
        <v>203</v>
      </c>
      <c r="C28" s="37" t="s">
        <v>0</v>
      </c>
      <c r="D28" s="3" t="s">
        <v>13</v>
      </c>
      <c r="E28" s="3" t="s">
        <v>330</v>
      </c>
      <c r="F28" s="3">
        <v>26</v>
      </c>
      <c r="G28" s="3">
        <v>25</v>
      </c>
      <c r="H28" s="5">
        <f t="shared" si="1"/>
        <v>25.5</v>
      </c>
      <c r="I28" s="5" t="s">
        <v>139</v>
      </c>
      <c r="J28" s="24" t="s">
        <v>132</v>
      </c>
    </row>
    <row r="29" spans="1:10" ht="13.5" thickBot="1" x14ac:dyDescent="0.25">
      <c r="A29" s="6" t="s">
        <v>60</v>
      </c>
      <c r="B29" s="37" t="s">
        <v>203</v>
      </c>
      <c r="C29" s="37" t="s">
        <v>0</v>
      </c>
      <c r="D29" s="3" t="s">
        <v>13</v>
      </c>
      <c r="E29" s="3" t="s">
        <v>331</v>
      </c>
      <c r="F29" s="3">
        <v>10</v>
      </c>
      <c r="G29" s="73">
        <v>0</v>
      </c>
      <c r="H29" s="5">
        <f t="shared" si="1"/>
        <v>5</v>
      </c>
      <c r="I29" s="5" t="s">
        <v>139</v>
      </c>
      <c r="J29" s="7" t="s">
        <v>133</v>
      </c>
    </row>
    <row r="30" spans="1:10" ht="13.5" thickBot="1" x14ac:dyDescent="0.25">
      <c r="A30" s="6" t="s">
        <v>61</v>
      </c>
      <c r="B30" s="37" t="s">
        <v>203</v>
      </c>
      <c r="C30" s="37" t="s">
        <v>0</v>
      </c>
      <c r="D30" s="3" t="s">
        <v>13</v>
      </c>
      <c r="E30" s="3" t="s">
        <v>265</v>
      </c>
      <c r="F30" s="3">
        <v>13</v>
      </c>
      <c r="G30" s="3">
        <v>33</v>
      </c>
      <c r="H30" s="5">
        <f t="shared" si="1"/>
        <v>23</v>
      </c>
      <c r="I30" s="5" t="s">
        <v>139</v>
      </c>
      <c r="J30" s="24" t="s">
        <v>134</v>
      </c>
    </row>
    <row r="31" spans="1:10" ht="13.5" thickBot="1" x14ac:dyDescent="0.25">
      <c r="A31" s="6" t="s">
        <v>62</v>
      </c>
      <c r="B31" s="37" t="s">
        <v>203</v>
      </c>
      <c r="C31" s="37" t="s">
        <v>0</v>
      </c>
      <c r="D31" s="3" t="s">
        <v>13</v>
      </c>
      <c r="E31" s="3" t="s">
        <v>265</v>
      </c>
      <c r="F31" s="3">
        <v>20</v>
      </c>
      <c r="G31" s="3">
        <v>20</v>
      </c>
      <c r="H31" s="5">
        <f t="shared" si="1"/>
        <v>20</v>
      </c>
      <c r="I31" s="5" t="s">
        <v>144</v>
      </c>
      <c r="J31" s="7" t="s">
        <v>170</v>
      </c>
    </row>
    <row r="32" spans="1:10" ht="13.5" thickBot="1" x14ac:dyDescent="0.25">
      <c r="A32" s="6" t="s">
        <v>63</v>
      </c>
      <c r="B32" s="37" t="s">
        <v>203</v>
      </c>
      <c r="C32" s="37" t="s">
        <v>0</v>
      </c>
      <c r="D32" s="3" t="s">
        <v>13</v>
      </c>
      <c r="E32" s="3" t="s">
        <v>331</v>
      </c>
      <c r="F32" s="3">
        <v>20</v>
      </c>
      <c r="G32" s="3">
        <v>20</v>
      </c>
      <c r="H32" s="5">
        <f t="shared" si="1"/>
        <v>20</v>
      </c>
      <c r="I32" s="5" t="s">
        <v>144</v>
      </c>
      <c r="J32" s="7" t="s">
        <v>171</v>
      </c>
    </row>
    <row r="33" spans="1:10" ht="13.5" thickBot="1" x14ac:dyDescent="0.25">
      <c r="A33" s="6" t="s">
        <v>64</v>
      </c>
      <c r="B33" s="37" t="s">
        <v>203</v>
      </c>
      <c r="C33" s="37" t="s">
        <v>0</v>
      </c>
      <c r="D33" s="3" t="s">
        <v>57</v>
      </c>
      <c r="E33" s="3" t="s">
        <v>321</v>
      </c>
      <c r="F33" s="3">
        <v>9</v>
      </c>
      <c r="G33" s="3">
        <v>9</v>
      </c>
      <c r="H33" s="5">
        <f t="shared" si="1"/>
        <v>9</v>
      </c>
      <c r="I33" s="5" t="s">
        <v>148</v>
      </c>
      <c r="J33" s="7" t="s">
        <v>172</v>
      </c>
    </row>
    <row r="34" spans="1:10" ht="13.5" thickBot="1" x14ac:dyDescent="0.25">
      <c r="A34" s="6" t="s">
        <v>65</v>
      </c>
      <c r="B34" s="37" t="s">
        <v>203</v>
      </c>
      <c r="C34" s="37" t="s">
        <v>0</v>
      </c>
      <c r="D34" s="3" t="s">
        <v>57</v>
      </c>
      <c r="E34" s="3" t="s">
        <v>265</v>
      </c>
      <c r="F34" s="3">
        <v>7</v>
      </c>
      <c r="G34" s="3">
        <v>8</v>
      </c>
      <c r="H34" s="5">
        <f t="shared" si="1"/>
        <v>7.5</v>
      </c>
      <c r="I34" s="5" t="s">
        <v>139</v>
      </c>
      <c r="J34" s="24" t="s">
        <v>99</v>
      </c>
    </row>
    <row r="35" spans="1:10" ht="13.5" thickBot="1" x14ac:dyDescent="0.25">
      <c r="A35" s="6" t="s">
        <v>66</v>
      </c>
      <c r="B35" s="37" t="s">
        <v>203</v>
      </c>
      <c r="C35" s="37" t="s">
        <v>0</v>
      </c>
      <c r="D35" s="3" t="s">
        <v>57</v>
      </c>
      <c r="E35" s="3" t="s">
        <v>323</v>
      </c>
      <c r="F35" s="3">
        <v>1</v>
      </c>
      <c r="G35" s="3">
        <v>1</v>
      </c>
      <c r="H35" s="5">
        <f t="shared" si="1"/>
        <v>1</v>
      </c>
      <c r="I35" s="5" t="s">
        <v>149</v>
      </c>
      <c r="J35" s="7" t="s">
        <v>173</v>
      </c>
    </row>
    <row r="36" spans="1:10" ht="13.5" thickBot="1" x14ac:dyDescent="0.25">
      <c r="A36" s="6" t="s">
        <v>67</v>
      </c>
      <c r="B36" s="37" t="s">
        <v>203</v>
      </c>
      <c r="C36" s="37" t="s">
        <v>0</v>
      </c>
      <c r="D36" s="3" t="s">
        <v>13</v>
      </c>
      <c r="E36" s="3" t="s">
        <v>265</v>
      </c>
      <c r="F36" s="3" t="s">
        <v>200</v>
      </c>
      <c r="G36" s="3" t="s">
        <v>200</v>
      </c>
      <c r="H36" s="3" t="s">
        <v>200</v>
      </c>
      <c r="I36" s="5" t="s">
        <v>139</v>
      </c>
      <c r="J36" s="24" t="s">
        <v>174</v>
      </c>
    </row>
    <row r="37" spans="1:10" ht="13.5" thickBot="1" x14ac:dyDescent="0.25">
      <c r="A37" s="6" t="s">
        <v>68</v>
      </c>
      <c r="B37" s="37" t="s">
        <v>203</v>
      </c>
      <c r="C37" s="37" t="s">
        <v>0</v>
      </c>
      <c r="D37" s="3" t="s">
        <v>57</v>
      </c>
      <c r="E37" s="3" t="s">
        <v>265</v>
      </c>
      <c r="F37" s="3">
        <v>0</v>
      </c>
      <c r="G37" s="3">
        <v>0</v>
      </c>
      <c r="H37" s="5">
        <f t="shared" si="1"/>
        <v>0</v>
      </c>
      <c r="I37" s="5" t="s">
        <v>139</v>
      </c>
      <c r="J37" s="7" t="s">
        <v>175</v>
      </c>
    </row>
    <row r="38" spans="1:10" ht="13.5" thickBot="1" x14ac:dyDescent="0.25">
      <c r="A38" s="6" t="s">
        <v>31</v>
      </c>
      <c r="B38" s="37" t="s">
        <v>203</v>
      </c>
      <c r="C38" s="37" t="s">
        <v>0</v>
      </c>
      <c r="D38" s="3" t="s">
        <v>13</v>
      </c>
      <c r="E38" s="3" t="s">
        <v>265</v>
      </c>
      <c r="F38" s="3">
        <v>200</v>
      </c>
      <c r="G38" s="3">
        <v>200</v>
      </c>
      <c r="H38" s="5">
        <f t="shared" si="1"/>
        <v>200</v>
      </c>
      <c r="I38" s="5" t="s">
        <v>198</v>
      </c>
      <c r="J38" s="24" t="s">
        <v>163</v>
      </c>
    </row>
    <row r="39" spans="1:10" ht="13.5" thickBot="1" x14ac:dyDescent="0.25">
      <c r="A39" s="6" t="s">
        <v>72</v>
      </c>
      <c r="B39" s="37" t="s">
        <v>203</v>
      </c>
      <c r="C39" s="37" t="s">
        <v>0</v>
      </c>
      <c r="D39" s="3" t="s">
        <v>14</v>
      </c>
      <c r="E39" s="3" t="s">
        <v>265</v>
      </c>
      <c r="F39" s="3" t="s">
        <v>200</v>
      </c>
      <c r="G39" s="3" t="s">
        <v>200</v>
      </c>
      <c r="H39" s="5" t="s">
        <v>200</v>
      </c>
      <c r="I39" s="5" t="s">
        <v>139</v>
      </c>
      <c r="J39" s="7" t="s">
        <v>177</v>
      </c>
    </row>
    <row r="40" spans="1:10" ht="13.5" thickBot="1" x14ac:dyDescent="0.25">
      <c r="A40" s="6" t="s">
        <v>73</v>
      </c>
      <c r="B40" s="37" t="s">
        <v>203</v>
      </c>
      <c r="C40" s="37" t="s">
        <v>0</v>
      </c>
      <c r="D40" s="3" t="s">
        <v>23</v>
      </c>
      <c r="E40" s="3" t="s">
        <v>333</v>
      </c>
      <c r="F40" s="3">
        <v>0.9</v>
      </c>
      <c r="G40" s="3">
        <v>0.9</v>
      </c>
      <c r="H40" s="5">
        <f t="shared" si="1"/>
        <v>0.9</v>
      </c>
      <c r="I40" s="5" t="s">
        <v>152</v>
      </c>
      <c r="J40" s="24" t="s">
        <v>162</v>
      </c>
    </row>
    <row r="41" spans="1:10" ht="13.5" thickBot="1" x14ac:dyDescent="0.25">
      <c r="A41" s="10" t="s">
        <v>74</v>
      </c>
      <c r="B41" s="37" t="s">
        <v>203</v>
      </c>
      <c r="C41" s="37" t="s">
        <v>0</v>
      </c>
      <c r="D41" s="11" t="s">
        <v>13</v>
      </c>
      <c r="E41" s="11" t="s">
        <v>332</v>
      </c>
      <c r="F41" s="11" t="s">
        <v>199</v>
      </c>
      <c r="G41" s="11" t="s">
        <v>199</v>
      </c>
      <c r="H41" s="5" t="s">
        <v>199</v>
      </c>
      <c r="I41" s="12" t="s">
        <v>152</v>
      </c>
      <c r="J41" s="24" t="s">
        <v>162</v>
      </c>
    </row>
    <row r="42" spans="1:10" ht="13.5" thickBot="1" x14ac:dyDescent="0.25">
      <c r="A42" s="6" t="s">
        <v>77</v>
      </c>
      <c r="B42" s="37" t="s">
        <v>204</v>
      </c>
      <c r="C42" s="37" t="s">
        <v>0</v>
      </c>
      <c r="D42" s="3" t="s">
        <v>23</v>
      </c>
      <c r="E42" s="3" t="s">
        <v>333</v>
      </c>
      <c r="F42" s="3">
        <v>74</v>
      </c>
      <c r="G42" s="3">
        <v>74</v>
      </c>
      <c r="H42" s="5">
        <f t="shared" si="1"/>
        <v>74</v>
      </c>
      <c r="I42" s="5" t="s">
        <v>140</v>
      </c>
      <c r="J42" s="24"/>
    </row>
    <row r="43" spans="1:10" ht="13.5" thickBot="1" x14ac:dyDescent="0.25">
      <c r="A43" s="6" t="s">
        <v>78</v>
      </c>
      <c r="B43" s="37" t="s">
        <v>204</v>
      </c>
      <c r="C43" s="37" t="s">
        <v>0</v>
      </c>
      <c r="D43" s="3" t="s">
        <v>14</v>
      </c>
      <c r="E43" s="3" t="s">
        <v>329</v>
      </c>
      <c r="F43" s="3">
        <f>11*0.898</f>
        <v>9.8780000000000001</v>
      </c>
      <c r="G43" s="3">
        <f>59*0.898</f>
        <v>52.981999999999999</v>
      </c>
      <c r="H43" s="5">
        <f t="shared" si="1"/>
        <v>31.43</v>
      </c>
      <c r="I43" s="5" t="s">
        <v>154</v>
      </c>
      <c r="J43" s="24" t="s">
        <v>179</v>
      </c>
    </row>
    <row r="44" spans="1:10" ht="13.5" thickBot="1" x14ac:dyDescent="0.25">
      <c r="A44" s="6" t="s">
        <v>78</v>
      </c>
      <c r="B44" s="37" t="s">
        <v>204</v>
      </c>
      <c r="C44" s="37" t="s">
        <v>0</v>
      </c>
      <c r="D44" s="3" t="s">
        <v>23</v>
      </c>
      <c r="E44" s="3" t="s">
        <v>329</v>
      </c>
      <c r="F44" s="3">
        <f>57*0.102</f>
        <v>5.8140000000000001</v>
      </c>
      <c r="G44" s="3">
        <f>59*0.102</f>
        <v>6.0179999999999998</v>
      </c>
      <c r="H44" s="5">
        <f t="shared" si="1"/>
        <v>5.9160000000000004</v>
      </c>
      <c r="I44" s="5" t="s">
        <v>154</v>
      </c>
      <c r="J44" s="24" t="s">
        <v>179</v>
      </c>
    </row>
    <row r="45" spans="1:10" ht="13.5" thickBot="1" x14ac:dyDescent="0.25">
      <c r="A45" s="6" t="s">
        <v>79</v>
      </c>
      <c r="B45" s="37" t="s">
        <v>204</v>
      </c>
      <c r="C45" s="37" t="s">
        <v>0</v>
      </c>
      <c r="D45" s="3" t="s">
        <v>14</v>
      </c>
      <c r="E45" s="3" t="s">
        <v>265</v>
      </c>
      <c r="F45" s="3">
        <v>0</v>
      </c>
      <c r="G45" s="3">
        <v>492</v>
      </c>
      <c r="H45" s="5">
        <f t="shared" si="1"/>
        <v>246</v>
      </c>
      <c r="I45" s="5" t="s">
        <v>155</v>
      </c>
      <c r="J45" s="24" t="s">
        <v>180</v>
      </c>
    </row>
    <row r="46" spans="1:10" ht="13.5" thickBot="1" x14ac:dyDescent="0.25">
      <c r="A46" s="6" t="s">
        <v>80</v>
      </c>
      <c r="B46" s="37" t="s">
        <v>204</v>
      </c>
      <c r="C46" s="37" t="s">
        <v>0</v>
      </c>
      <c r="D46" s="3" t="s">
        <v>14</v>
      </c>
      <c r="E46" s="3" t="s">
        <v>326</v>
      </c>
      <c r="F46" s="3">
        <f>54*0.898</f>
        <v>48.492000000000004</v>
      </c>
      <c r="G46" s="3">
        <f>54*0.898</f>
        <v>48.492000000000004</v>
      </c>
      <c r="H46" s="5">
        <f t="shared" si="1"/>
        <v>48.492000000000004</v>
      </c>
      <c r="I46" s="5" t="s">
        <v>155</v>
      </c>
      <c r="J46" s="24"/>
    </row>
    <row r="47" spans="1:10" ht="13.5" thickBot="1" x14ac:dyDescent="0.25">
      <c r="A47" s="6" t="s">
        <v>80</v>
      </c>
      <c r="B47" s="37" t="s">
        <v>204</v>
      </c>
      <c r="C47" s="37" t="s">
        <v>0</v>
      </c>
      <c r="D47" s="3" t="s">
        <v>23</v>
      </c>
      <c r="E47" s="3" t="s">
        <v>326</v>
      </c>
      <c r="F47" s="3">
        <f>54*0.102</f>
        <v>5.508</v>
      </c>
      <c r="G47" s="3">
        <f>54*0.102</f>
        <v>5.508</v>
      </c>
      <c r="H47" s="5">
        <f t="shared" si="1"/>
        <v>5.508</v>
      </c>
      <c r="I47" s="5" t="s">
        <v>140</v>
      </c>
      <c r="J47" s="24"/>
    </row>
    <row r="48" spans="1:10" ht="13.5" thickBot="1" x14ac:dyDescent="0.25">
      <c r="A48" s="6" t="s">
        <v>81</v>
      </c>
      <c r="B48" s="37" t="s">
        <v>204</v>
      </c>
      <c r="C48" s="37" t="s">
        <v>0</v>
      </c>
      <c r="D48" s="3" t="s">
        <v>14</v>
      </c>
      <c r="E48" s="3" t="s">
        <v>321</v>
      </c>
      <c r="F48" s="3">
        <v>783.3</v>
      </c>
      <c r="G48" s="24">
        <v>789.7</v>
      </c>
      <c r="H48" s="5">
        <f t="shared" si="1"/>
        <v>786.5</v>
      </c>
      <c r="I48" s="5" t="s">
        <v>140</v>
      </c>
      <c r="J48" s="24" t="s">
        <v>181</v>
      </c>
    </row>
    <row r="49" spans="1:10" ht="13.5" thickBot="1" x14ac:dyDescent="0.25">
      <c r="A49" s="6" t="s">
        <v>81</v>
      </c>
      <c r="B49" s="37" t="s">
        <v>204</v>
      </c>
      <c r="C49" s="37" t="s">
        <v>0</v>
      </c>
      <c r="D49" s="3" t="s">
        <v>23</v>
      </c>
      <c r="E49" s="3" t="s">
        <v>321</v>
      </c>
      <c r="F49" s="3">
        <v>70.7</v>
      </c>
      <c r="G49" s="24">
        <v>71.3</v>
      </c>
      <c r="H49" s="5">
        <f t="shared" si="1"/>
        <v>71</v>
      </c>
      <c r="I49" s="5" t="s">
        <v>140</v>
      </c>
      <c r="J49" s="24" t="s">
        <v>182</v>
      </c>
    </row>
    <row r="50" spans="1:10" ht="13.5" thickBot="1" x14ac:dyDescent="0.25">
      <c r="A50" s="3" t="s">
        <v>82</v>
      </c>
      <c r="B50" s="37" t="s">
        <v>204</v>
      </c>
      <c r="C50" s="37" t="s">
        <v>0</v>
      </c>
      <c r="D50" s="3" t="s">
        <v>23</v>
      </c>
      <c r="E50" s="3" t="s">
        <v>321</v>
      </c>
      <c r="F50" s="3" t="s">
        <v>199</v>
      </c>
      <c r="G50" s="24" t="s">
        <v>199</v>
      </c>
      <c r="H50" s="5">
        <f t="shared" si="1"/>
        <v>0</v>
      </c>
      <c r="I50" s="5" t="s">
        <v>155</v>
      </c>
      <c r="J50" s="24" t="s">
        <v>214</v>
      </c>
    </row>
    <row r="51" spans="1:10" ht="13.5" thickBot="1" x14ac:dyDescent="0.25">
      <c r="A51" s="3" t="s">
        <v>83</v>
      </c>
      <c r="B51" s="37" t="s">
        <v>204</v>
      </c>
      <c r="C51" s="37" t="s">
        <v>0</v>
      </c>
      <c r="D51" s="3" t="s">
        <v>23</v>
      </c>
      <c r="E51" s="3" t="s">
        <v>325</v>
      </c>
      <c r="F51" s="3">
        <v>0</v>
      </c>
      <c r="G51" s="24">
        <v>0</v>
      </c>
      <c r="H51" s="5">
        <v>0</v>
      </c>
      <c r="I51" s="5" t="s">
        <v>155</v>
      </c>
      <c r="J51" s="24" t="s">
        <v>183</v>
      </c>
    </row>
    <row r="52" spans="1:10" ht="13.5" thickBot="1" x14ac:dyDescent="0.25">
      <c r="A52" s="3" t="s">
        <v>84</v>
      </c>
      <c r="B52" s="37" t="s">
        <v>204</v>
      </c>
      <c r="C52" s="37" t="s">
        <v>0</v>
      </c>
      <c r="D52" s="3" t="s">
        <v>23</v>
      </c>
      <c r="E52" s="3" t="s">
        <v>333</v>
      </c>
      <c r="F52" s="3">
        <v>0</v>
      </c>
      <c r="G52" s="24">
        <v>0</v>
      </c>
      <c r="H52" s="5">
        <f t="shared" si="1"/>
        <v>0</v>
      </c>
      <c r="I52" s="5" t="s">
        <v>155</v>
      </c>
      <c r="J52" s="24" t="s">
        <v>183</v>
      </c>
    </row>
    <row r="53" spans="1:10" ht="13.5" thickBot="1" x14ac:dyDescent="0.25">
      <c r="A53" s="3" t="s">
        <v>85</v>
      </c>
      <c r="B53" s="37" t="s">
        <v>204</v>
      </c>
      <c r="C53" s="37" t="s">
        <v>0</v>
      </c>
      <c r="D53" s="3" t="s">
        <v>57</v>
      </c>
      <c r="E53" s="3" t="s">
        <v>321</v>
      </c>
      <c r="F53" s="3">
        <v>0</v>
      </c>
      <c r="G53" s="24">
        <v>0</v>
      </c>
      <c r="H53" s="5">
        <f t="shared" si="1"/>
        <v>0</v>
      </c>
      <c r="I53" s="5" t="s">
        <v>155</v>
      </c>
      <c r="J53" s="24" t="s">
        <v>183</v>
      </c>
    </row>
    <row r="54" spans="1:10" ht="13.5" thickBot="1" x14ac:dyDescent="0.25">
      <c r="A54" s="3" t="s">
        <v>157</v>
      </c>
      <c r="B54" s="37" t="s">
        <v>204</v>
      </c>
      <c r="C54" s="37" t="s">
        <v>0</v>
      </c>
      <c r="D54" s="3" t="s">
        <v>57</v>
      </c>
      <c r="E54" s="3" t="s">
        <v>321</v>
      </c>
      <c r="F54" s="3">
        <v>0</v>
      </c>
      <c r="G54" s="24">
        <v>0</v>
      </c>
      <c r="H54" s="5">
        <f t="shared" si="1"/>
        <v>0</v>
      </c>
      <c r="I54" s="5" t="s">
        <v>155</v>
      </c>
      <c r="J54" s="24" t="s">
        <v>214</v>
      </c>
    </row>
    <row r="55" spans="1:10" ht="13.5" thickBot="1" x14ac:dyDescent="0.25">
      <c r="A55" s="6" t="s">
        <v>89</v>
      </c>
      <c r="B55" s="37" t="s">
        <v>205</v>
      </c>
      <c r="C55" s="37" t="s">
        <v>0</v>
      </c>
      <c r="D55" s="3" t="s">
        <v>14</v>
      </c>
      <c r="E55" s="3" t="s">
        <v>321</v>
      </c>
      <c r="F55" s="3">
        <f>24*0.96</f>
        <v>23.04</v>
      </c>
      <c r="G55" s="3">
        <f>24*0.96</f>
        <v>23.04</v>
      </c>
      <c r="H55" s="5">
        <f t="shared" si="1"/>
        <v>23.04</v>
      </c>
      <c r="I55" s="5" t="s">
        <v>156</v>
      </c>
      <c r="J55" s="24" t="s">
        <v>184</v>
      </c>
    </row>
    <row r="56" spans="1:10" ht="13.5" thickBot="1" x14ac:dyDescent="0.25">
      <c r="A56" s="6" t="s">
        <v>89</v>
      </c>
      <c r="B56" s="37" t="s">
        <v>205</v>
      </c>
      <c r="C56" s="37" t="s">
        <v>0</v>
      </c>
      <c r="D56" s="3" t="s">
        <v>23</v>
      </c>
      <c r="E56" s="3" t="s">
        <v>321</v>
      </c>
      <c r="F56" s="3">
        <f>24*0.04</f>
        <v>0.96</v>
      </c>
      <c r="G56" s="3">
        <f>24*0.04</f>
        <v>0.96</v>
      </c>
      <c r="H56" s="5">
        <f t="shared" si="1"/>
        <v>0.96</v>
      </c>
      <c r="I56" s="5" t="s">
        <v>156</v>
      </c>
      <c r="J56" s="24" t="s">
        <v>179</v>
      </c>
    </row>
    <row r="57" spans="1:10" ht="13.5" thickBot="1" x14ac:dyDescent="0.25">
      <c r="A57" s="6" t="s">
        <v>90</v>
      </c>
      <c r="B57" s="37" t="s">
        <v>206</v>
      </c>
      <c r="C57" s="37" t="s">
        <v>0</v>
      </c>
      <c r="D57" s="3" t="s">
        <v>13</v>
      </c>
      <c r="E57" s="3" t="s">
        <v>321</v>
      </c>
      <c r="F57" s="3">
        <v>3</v>
      </c>
      <c r="G57" s="3">
        <v>3</v>
      </c>
      <c r="H57" s="5">
        <f t="shared" si="1"/>
        <v>3</v>
      </c>
      <c r="I57" s="5" t="s">
        <v>140</v>
      </c>
      <c r="J57" s="24"/>
    </row>
    <row r="58" spans="1:10" ht="13.5" thickBot="1" x14ac:dyDescent="0.25">
      <c r="A58" s="6" t="s">
        <v>91</v>
      </c>
      <c r="B58" s="37" t="s">
        <v>206</v>
      </c>
      <c r="C58" s="37" t="s">
        <v>0</v>
      </c>
      <c r="D58" s="3" t="s">
        <v>13</v>
      </c>
      <c r="E58" s="3" t="s">
        <v>333</v>
      </c>
      <c r="F58" s="3">
        <v>21</v>
      </c>
      <c r="G58" s="3">
        <v>21</v>
      </c>
      <c r="H58" s="5">
        <f t="shared" si="1"/>
        <v>21</v>
      </c>
      <c r="I58" s="5" t="s">
        <v>140</v>
      </c>
      <c r="J58" s="24"/>
    </row>
    <row r="59" spans="1:10" ht="13.5" thickBot="1" x14ac:dyDescent="0.25">
      <c r="A59" s="6" t="s">
        <v>92</v>
      </c>
      <c r="B59" s="37" t="s">
        <v>206</v>
      </c>
      <c r="C59" s="37" t="s">
        <v>0</v>
      </c>
      <c r="D59" s="3" t="s">
        <v>13</v>
      </c>
      <c r="E59" s="3" t="s">
        <v>321</v>
      </c>
      <c r="F59" s="3">
        <v>1</v>
      </c>
      <c r="G59" s="3">
        <v>1</v>
      </c>
      <c r="H59" s="5">
        <f t="shared" si="1"/>
        <v>1</v>
      </c>
      <c r="I59" s="5" t="s">
        <v>140</v>
      </c>
      <c r="J59" s="24"/>
    </row>
    <row r="60" spans="1:10" ht="13.5" thickBot="1" x14ac:dyDescent="0.25">
      <c r="A60" s="6" t="s">
        <v>93</v>
      </c>
      <c r="B60" s="37" t="s">
        <v>206</v>
      </c>
      <c r="C60" s="37" t="s">
        <v>0</v>
      </c>
      <c r="D60" s="3" t="s">
        <v>13</v>
      </c>
      <c r="E60" s="3" t="s">
        <v>265</v>
      </c>
      <c r="F60" s="3">
        <v>3</v>
      </c>
      <c r="G60" s="3">
        <v>3</v>
      </c>
      <c r="H60" s="5">
        <f t="shared" si="1"/>
        <v>3</v>
      </c>
      <c r="I60" s="5" t="s">
        <v>140</v>
      </c>
      <c r="J60" s="24"/>
    </row>
    <row r="61" spans="1:10" ht="13.5" thickBot="1" x14ac:dyDescent="0.25">
      <c r="A61" s="6" t="s">
        <v>94</v>
      </c>
      <c r="B61" s="37" t="s">
        <v>206</v>
      </c>
      <c r="C61" s="37" t="s">
        <v>0</v>
      </c>
      <c r="D61" s="3" t="s">
        <v>13</v>
      </c>
      <c r="E61" s="3" t="s">
        <v>321</v>
      </c>
      <c r="F61" s="3">
        <v>14</v>
      </c>
      <c r="G61" s="3">
        <v>14</v>
      </c>
      <c r="H61" s="5">
        <f t="shared" si="1"/>
        <v>14</v>
      </c>
      <c r="I61" s="5" t="s">
        <v>140</v>
      </c>
      <c r="J61" s="24"/>
    </row>
    <row r="62" spans="1:10" ht="13.5" thickBot="1" x14ac:dyDescent="0.25">
      <c r="A62" s="6" t="s">
        <v>95</v>
      </c>
      <c r="B62" s="37" t="s">
        <v>206</v>
      </c>
      <c r="C62" s="37" t="s">
        <v>0</v>
      </c>
      <c r="D62" s="3" t="s">
        <v>13</v>
      </c>
      <c r="E62" s="3" t="s">
        <v>333</v>
      </c>
      <c r="F62" s="3">
        <v>3</v>
      </c>
      <c r="G62" s="3">
        <v>3</v>
      </c>
      <c r="H62" s="5">
        <f t="shared" si="1"/>
        <v>3</v>
      </c>
      <c r="I62" s="5" t="s">
        <v>140</v>
      </c>
      <c r="J62" s="24"/>
    </row>
    <row r="63" spans="1:10" ht="13.5" thickBot="1" x14ac:dyDescent="0.25">
      <c r="A63" s="6" t="s">
        <v>16</v>
      </c>
      <c r="B63" s="37" t="s">
        <v>206</v>
      </c>
      <c r="C63" s="37" t="s">
        <v>0</v>
      </c>
      <c r="D63" s="3" t="s">
        <v>13</v>
      </c>
      <c r="E63" s="3" t="s">
        <v>331</v>
      </c>
      <c r="F63" s="3">
        <v>0</v>
      </c>
      <c r="G63" s="3">
        <v>0</v>
      </c>
      <c r="H63" s="5">
        <f t="shared" si="1"/>
        <v>0</v>
      </c>
      <c r="I63" s="5" t="s">
        <v>140</v>
      </c>
      <c r="J63" s="24"/>
    </row>
    <row r="64" spans="1:10" ht="13.5" thickBot="1" x14ac:dyDescent="0.25">
      <c r="A64" s="6" t="s">
        <v>17</v>
      </c>
      <c r="B64" s="37" t="s">
        <v>206</v>
      </c>
      <c r="C64" s="37" t="s">
        <v>0</v>
      </c>
      <c r="D64" s="3" t="s">
        <v>13</v>
      </c>
      <c r="E64" s="3" t="s">
        <v>265</v>
      </c>
      <c r="F64" s="3">
        <v>2</v>
      </c>
      <c r="G64" s="3">
        <v>2</v>
      </c>
      <c r="H64" s="5">
        <f t="shared" si="1"/>
        <v>2</v>
      </c>
      <c r="I64" s="5" t="s">
        <v>140</v>
      </c>
      <c r="J64" s="24"/>
    </row>
    <row r="65" spans="1:10" ht="13.5" thickBot="1" x14ac:dyDescent="0.25">
      <c r="A65" s="6" t="s">
        <v>31</v>
      </c>
      <c r="B65" s="37" t="s">
        <v>207</v>
      </c>
      <c r="C65" s="37" t="s">
        <v>0</v>
      </c>
      <c r="D65" s="3" t="s">
        <v>14</v>
      </c>
      <c r="E65" s="3" t="s">
        <v>265</v>
      </c>
      <c r="F65" s="3">
        <v>7</v>
      </c>
      <c r="G65" s="3">
        <v>7</v>
      </c>
      <c r="H65" s="5">
        <f t="shared" si="1"/>
        <v>7</v>
      </c>
      <c r="I65" s="5" t="s">
        <v>158</v>
      </c>
      <c r="J65" s="24" t="s">
        <v>185</v>
      </c>
    </row>
    <row r="66" spans="1:10" ht="13.5" thickBot="1" x14ac:dyDescent="0.25">
      <c r="A66" s="6" t="s">
        <v>31</v>
      </c>
      <c r="B66" s="37" t="s">
        <v>207</v>
      </c>
      <c r="C66" s="37" t="s">
        <v>0</v>
      </c>
      <c r="D66" s="3" t="s">
        <v>23</v>
      </c>
      <c r="E66" s="3" t="s">
        <v>265</v>
      </c>
      <c r="F66" s="3">
        <v>11</v>
      </c>
      <c r="G66" s="3">
        <v>11</v>
      </c>
      <c r="H66" s="5">
        <f t="shared" si="1"/>
        <v>11</v>
      </c>
      <c r="I66" s="5" t="s">
        <v>159</v>
      </c>
      <c r="J66" s="24" t="s">
        <v>185</v>
      </c>
    </row>
    <row r="67" spans="1:10" ht="13.5" thickBot="1" x14ac:dyDescent="0.25">
      <c r="A67" s="6" t="s">
        <v>18</v>
      </c>
      <c r="B67" s="37" t="s">
        <v>207</v>
      </c>
      <c r="C67" s="37" t="s">
        <v>0</v>
      </c>
      <c r="D67" s="3" t="s">
        <v>23</v>
      </c>
      <c r="E67" s="3" t="s">
        <v>265</v>
      </c>
      <c r="F67" s="3">
        <v>7.4</v>
      </c>
      <c r="G67" s="3">
        <v>3.8</v>
      </c>
      <c r="H67" s="5">
        <f t="shared" si="1"/>
        <v>5.6</v>
      </c>
      <c r="I67" s="5" t="s">
        <v>159</v>
      </c>
      <c r="J67" s="24"/>
    </row>
    <row r="68" spans="1:10" ht="13.5" thickBot="1" x14ac:dyDescent="0.25">
      <c r="A68" s="6" t="s">
        <v>19</v>
      </c>
      <c r="B68" s="37" t="s">
        <v>207</v>
      </c>
      <c r="C68" s="37" t="s">
        <v>0</v>
      </c>
      <c r="D68" s="3" t="s">
        <v>23</v>
      </c>
      <c r="E68" s="3" t="s">
        <v>265</v>
      </c>
      <c r="F68" s="3">
        <v>2.2999999999999998</v>
      </c>
      <c r="G68" s="3">
        <v>1.8</v>
      </c>
      <c r="H68" s="5">
        <f t="shared" si="1"/>
        <v>2.0499999999999998</v>
      </c>
      <c r="I68" s="5" t="s">
        <v>159</v>
      </c>
      <c r="J68" s="24"/>
    </row>
    <row r="69" spans="1:10" ht="13.5" thickBot="1" x14ac:dyDescent="0.25">
      <c r="A69" s="6" t="s">
        <v>20</v>
      </c>
      <c r="B69" s="37" t="s">
        <v>207</v>
      </c>
      <c r="C69" s="37" t="s">
        <v>0</v>
      </c>
      <c r="D69" s="3" t="s">
        <v>23</v>
      </c>
      <c r="E69" s="3" t="s">
        <v>265</v>
      </c>
      <c r="F69" s="3">
        <v>227.6</v>
      </c>
      <c r="G69" s="3">
        <v>140.5</v>
      </c>
      <c r="H69" s="5">
        <f t="shared" ref="H69:H118" si="2">SUM(F69:G69)/2</f>
        <v>184.05</v>
      </c>
      <c r="I69" s="5" t="s">
        <v>159</v>
      </c>
      <c r="J69" s="24"/>
    </row>
    <row r="70" spans="1:10" ht="13.5" thickBot="1" x14ac:dyDescent="0.25">
      <c r="A70" s="6" t="s">
        <v>21</v>
      </c>
      <c r="B70" s="37" t="s">
        <v>207</v>
      </c>
      <c r="C70" s="37" t="s">
        <v>0</v>
      </c>
      <c r="D70" s="3" t="s">
        <v>14</v>
      </c>
      <c r="E70" s="3" t="s">
        <v>333</v>
      </c>
      <c r="F70" s="3">
        <v>0.52</v>
      </c>
      <c r="G70" s="3">
        <v>0.66</v>
      </c>
      <c r="H70" s="5">
        <f t="shared" si="2"/>
        <v>0.59000000000000008</v>
      </c>
      <c r="I70" s="5" t="s">
        <v>159</v>
      </c>
      <c r="J70" s="24"/>
    </row>
    <row r="71" spans="1:10" ht="13.5" thickBot="1" x14ac:dyDescent="0.25">
      <c r="A71" s="6" t="s">
        <v>22</v>
      </c>
      <c r="B71" s="37" t="s">
        <v>207</v>
      </c>
      <c r="C71" s="37" t="s">
        <v>0</v>
      </c>
      <c r="D71" s="3" t="s">
        <v>23</v>
      </c>
      <c r="E71" s="3" t="s">
        <v>265</v>
      </c>
      <c r="F71" s="3">
        <v>23.6</v>
      </c>
      <c r="G71" s="3">
        <v>18.2</v>
      </c>
      <c r="H71" s="5">
        <f t="shared" si="2"/>
        <v>20.9</v>
      </c>
      <c r="I71" s="5" t="s">
        <v>159</v>
      </c>
      <c r="J71" s="24"/>
    </row>
    <row r="72" spans="1:10" ht="13.5" thickBot="1" x14ac:dyDescent="0.25">
      <c r="A72" s="6" t="s">
        <v>100</v>
      </c>
      <c r="B72" s="37" t="s">
        <v>207</v>
      </c>
      <c r="C72" s="37" t="s">
        <v>0</v>
      </c>
      <c r="D72" s="3" t="s">
        <v>23</v>
      </c>
      <c r="E72" s="3" t="s">
        <v>265</v>
      </c>
      <c r="F72" s="3">
        <v>0.97</v>
      </c>
      <c r="G72" s="3">
        <v>0.74</v>
      </c>
      <c r="H72" s="5">
        <f t="shared" si="2"/>
        <v>0.85499999999999998</v>
      </c>
      <c r="I72" s="5" t="s">
        <v>159</v>
      </c>
      <c r="J72" s="24"/>
    </row>
    <row r="73" spans="1:10" ht="13.5" thickBot="1" x14ac:dyDescent="0.25">
      <c r="A73" s="6" t="s">
        <v>101</v>
      </c>
      <c r="B73" s="37" t="s">
        <v>207</v>
      </c>
      <c r="C73" s="37" t="s">
        <v>0</v>
      </c>
      <c r="D73" s="3" t="s">
        <v>14</v>
      </c>
      <c r="E73" s="3" t="s">
        <v>265</v>
      </c>
      <c r="F73" s="3">
        <v>13.9</v>
      </c>
      <c r="G73" s="3">
        <v>14.4</v>
      </c>
      <c r="H73" s="5">
        <f t="shared" si="2"/>
        <v>14.15</v>
      </c>
      <c r="I73" s="5" t="s">
        <v>159</v>
      </c>
      <c r="J73" s="24"/>
    </row>
    <row r="74" spans="1:10" ht="13.5" thickBot="1" x14ac:dyDescent="0.25">
      <c r="A74" s="6" t="s">
        <v>102</v>
      </c>
      <c r="B74" s="37" t="s">
        <v>207</v>
      </c>
      <c r="C74" s="37" t="s">
        <v>0</v>
      </c>
      <c r="D74" s="3" t="s">
        <v>14</v>
      </c>
      <c r="E74" s="3" t="s">
        <v>265</v>
      </c>
      <c r="F74" s="3">
        <v>47</v>
      </c>
      <c r="G74" s="3">
        <v>51.2</v>
      </c>
      <c r="H74" s="5">
        <f t="shared" si="2"/>
        <v>49.1</v>
      </c>
      <c r="I74" s="5" t="s">
        <v>159</v>
      </c>
      <c r="J74" s="24"/>
    </row>
    <row r="75" spans="1:10" ht="13.5" thickBot="1" x14ac:dyDescent="0.25">
      <c r="A75" s="6" t="s">
        <v>103</v>
      </c>
      <c r="B75" s="37" t="s">
        <v>207</v>
      </c>
      <c r="C75" s="37" t="s">
        <v>0</v>
      </c>
      <c r="D75" s="3" t="s">
        <v>23</v>
      </c>
      <c r="E75" s="3" t="s">
        <v>265</v>
      </c>
      <c r="F75" s="3">
        <v>0.4</v>
      </c>
      <c r="G75" s="3">
        <v>0.25</v>
      </c>
      <c r="H75" s="5">
        <f t="shared" si="2"/>
        <v>0.32500000000000001</v>
      </c>
      <c r="I75" s="5" t="s">
        <v>159</v>
      </c>
      <c r="J75" s="24"/>
    </row>
    <row r="76" spans="1:10" ht="13.5" thickBot="1" x14ac:dyDescent="0.25">
      <c r="A76" s="6" t="s">
        <v>104</v>
      </c>
      <c r="B76" s="37" t="s">
        <v>207</v>
      </c>
      <c r="C76" s="37" t="s">
        <v>0</v>
      </c>
      <c r="D76" s="3" t="s">
        <v>23</v>
      </c>
      <c r="E76" s="3" t="s">
        <v>265</v>
      </c>
      <c r="F76" s="3">
        <v>6.5</v>
      </c>
      <c r="G76" s="3">
        <v>5.0999999999999996</v>
      </c>
      <c r="H76" s="5">
        <f t="shared" si="2"/>
        <v>5.8</v>
      </c>
      <c r="I76" s="5" t="s">
        <v>159</v>
      </c>
      <c r="J76" s="24"/>
    </row>
    <row r="77" spans="1:10" ht="13.5" thickBot="1" x14ac:dyDescent="0.25">
      <c r="A77" s="6" t="s">
        <v>105</v>
      </c>
      <c r="B77" s="37" t="s">
        <v>207</v>
      </c>
      <c r="C77" s="37" t="s">
        <v>0</v>
      </c>
      <c r="D77" s="3" t="s">
        <v>23</v>
      </c>
      <c r="E77" s="3" t="s">
        <v>265</v>
      </c>
      <c r="F77" s="3">
        <v>0.53</v>
      </c>
      <c r="G77" s="3">
        <v>0.46</v>
      </c>
      <c r="H77" s="5">
        <f t="shared" si="2"/>
        <v>0.495</v>
      </c>
      <c r="I77" s="5" t="s">
        <v>159</v>
      </c>
      <c r="J77" s="24"/>
    </row>
    <row r="78" spans="1:10" ht="13.5" thickBot="1" x14ac:dyDescent="0.25">
      <c r="A78" s="6" t="s">
        <v>106</v>
      </c>
      <c r="B78" s="37" t="s">
        <v>207</v>
      </c>
      <c r="C78" s="37" t="s">
        <v>0</v>
      </c>
      <c r="D78" s="3" t="s">
        <v>14</v>
      </c>
      <c r="E78" s="3" t="s">
        <v>265</v>
      </c>
      <c r="F78" s="3">
        <v>20.100000000000001</v>
      </c>
      <c r="G78" s="3">
        <v>6.2</v>
      </c>
      <c r="H78" s="5">
        <f t="shared" si="2"/>
        <v>13.15</v>
      </c>
      <c r="I78" s="5" t="s">
        <v>159</v>
      </c>
      <c r="J78" s="24"/>
    </row>
    <row r="79" spans="1:10" ht="13.5" thickBot="1" x14ac:dyDescent="0.25">
      <c r="A79" s="6" t="s">
        <v>107</v>
      </c>
      <c r="B79" s="37" t="s">
        <v>207</v>
      </c>
      <c r="C79" s="37" t="s">
        <v>0</v>
      </c>
      <c r="D79" s="3" t="s">
        <v>14</v>
      </c>
      <c r="E79" s="3" t="s">
        <v>265</v>
      </c>
      <c r="F79" s="3">
        <v>7.7</v>
      </c>
      <c r="G79" s="3">
        <v>10</v>
      </c>
      <c r="H79" s="5">
        <f t="shared" si="2"/>
        <v>8.85</v>
      </c>
      <c r="I79" s="5" t="s">
        <v>159</v>
      </c>
      <c r="J79" s="24"/>
    </row>
    <row r="80" spans="1:10" ht="13.5" thickBot="1" x14ac:dyDescent="0.25">
      <c r="A80" s="6" t="s">
        <v>108</v>
      </c>
      <c r="B80" s="37" t="s">
        <v>207</v>
      </c>
      <c r="C80" s="37" t="s">
        <v>0</v>
      </c>
      <c r="D80" s="3" t="s">
        <v>14</v>
      </c>
      <c r="E80" s="3" t="s">
        <v>265</v>
      </c>
      <c r="F80" s="3">
        <v>63</v>
      </c>
      <c r="G80" s="3">
        <v>52.3</v>
      </c>
      <c r="H80" s="5">
        <f t="shared" si="2"/>
        <v>57.65</v>
      </c>
      <c r="I80" s="5" t="s">
        <v>159</v>
      </c>
      <c r="J80" s="24"/>
    </row>
    <row r="81" spans="1:10" ht="13.5" thickBot="1" x14ac:dyDescent="0.25">
      <c r="A81" s="6" t="s">
        <v>109</v>
      </c>
      <c r="B81" s="37" t="s">
        <v>207</v>
      </c>
      <c r="C81" s="37" t="s">
        <v>0</v>
      </c>
      <c r="D81" s="3" t="s">
        <v>14</v>
      </c>
      <c r="E81" s="3" t="s">
        <v>265</v>
      </c>
      <c r="F81" s="3">
        <v>40.799999999999997</v>
      </c>
      <c r="G81" s="3">
        <v>30.1</v>
      </c>
      <c r="H81" s="5">
        <f t="shared" si="2"/>
        <v>35.450000000000003</v>
      </c>
      <c r="I81" s="5" t="s">
        <v>159</v>
      </c>
      <c r="J81" s="24"/>
    </row>
    <row r="82" spans="1:10" ht="13.5" thickBot="1" x14ac:dyDescent="0.25">
      <c r="A82" s="6" t="s">
        <v>110</v>
      </c>
      <c r="B82" s="37" t="s">
        <v>208</v>
      </c>
      <c r="C82" s="37" t="s">
        <v>0</v>
      </c>
      <c r="D82" s="3" t="s">
        <v>14</v>
      </c>
      <c r="E82" s="3" t="s">
        <v>332</v>
      </c>
      <c r="F82" s="3">
        <v>0.7</v>
      </c>
      <c r="G82" s="3">
        <v>0.7</v>
      </c>
      <c r="H82" s="5">
        <f t="shared" si="2"/>
        <v>0.7</v>
      </c>
      <c r="I82" s="5" t="s">
        <v>140</v>
      </c>
      <c r="J82" s="24"/>
    </row>
    <row r="83" spans="1:10" ht="13.5" thickBot="1" x14ac:dyDescent="0.25">
      <c r="A83" s="6" t="s">
        <v>110</v>
      </c>
      <c r="B83" s="37" t="s">
        <v>208</v>
      </c>
      <c r="C83" s="37" t="s">
        <v>0</v>
      </c>
      <c r="D83" s="3" t="s">
        <v>23</v>
      </c>
      <c r="E83" s="3" t="s">
        <v>332</v>
      </c>
      <c r="F83" s="3">
        <v>1</v>
      </c>
      <c r="G83" s="3">
        <v>1</v>
      </c>
      <c r="H83" s="5">
        <f t="shared" si="2"/>
        <v>1</v>
      </c>
      <c r="I83" s="5" t="s">
        <v>140</v>
      </c>
      <c r="J83" s="24"/>
    </row>
    <row r="84" spans="1:10" ht="13.5" thickBot="1" x14ac:dyDescent="0.25">
      <c r="A84" s="6" t="s">
        <v>31</v>
      </c>
      <c r="B84" s="37" t="s">
        <v>208</v>
      </c>
      <c r="C84" s="37" t="s">
        <v>0</v>
      </c>
      <c r="D84" s="3" t="s">
        <v>14</v>
      </c>
      <c r="E84" s="3" t="s">
        <v>265</v>
      </c>
      <c r="F84" s="3">
        <v>6</v>
      </c>
      <c r="G84" s="3">
        <v>6</v>
      </c>
      <c r="H84" s="5">
        <f t="shared" si="2"/>
        <v>6</v>
      </c>
      <c r="I84" s="5" t="s">
        <v>140</v>
      </c>
      <c r="J84" s="24"/>
    </row>
    <row r="85" spans="1:10" ht="13.5" thickBot="1" x14ac:dyDescent="0.25">
      <c r="A85" s="6" t="s">
        <v>31</v>
      </c>
      <c r="B85" s="37" t="s">
        <v>208</v>
      </c>
      <c r="C85" s="37" t="s">
        <v>0</v>
      </c>
      <c r="D85" s="3" t="s">
        <v>23</v>
      </c>
      <c r="E85" s="3" t="s">
        <v>265</v>
      </c>
      <c r="F85" s="3">
        <v>10</v>
      </c>
      <c r="G85" s="3">
        <v>10</v>
      </c>
      <c r="H85" s="5">
        <f t="shared" si="2"/>
        <v>10</v>
      </c>
      <c r="I85" s="5" t="s">
        <v>140</v>
      </c>
      <c r="J85" s="24"/>
    </row>
    <row r="86" spans="1:10" ht="13.5" thickBot="1" x14ac:dyDescent="0.25">
      <c r="A86" s="6" t="s">
        <v>111</v>
      </c>
      <c r="B86" s="37" t="s">
        <v>208</v>
      </c>
      <c r="C86" s="37" t="s">
        <v>0</v>
      </c>
      <c r="D86" s="3" t="s">
        <v>23</v>
      </c>
      <c r="E86" s="3" t="s">
        <v>333</v>
      </c>
      <c r="F86" s="3">
        <v>30</v>
      </c>
      <c r="G86" s="3">
        <v>30</v>
      </c>
      <c r="H86" s="5">
        <f t="shared" si="2"/>
        <v>30</v>
      </c>
      <c r="I86" s="5" t="s">
        <v>140</v>
      </c>
      <c r="J86" s="24"/>
    </row>
    <row r="87" spans="1:10" ht="13.5" thickBot="1" x14ac:dyDescent="0.25">
      <c r="A87" s="6" t="s">
        <v>112</v>
      </c>
      <c r="B87" s="37" t="s">
        <v>208</v>
      </c>
      <c r="C87" s="37" t="s">
        <v>0</v>
      </c>
      <c r="D87" s="3" t="s">
        <v>14</v>
      </c>
      <c r="E87" s="3" t="s">
        <v>265</v>
      </c>
      <c r="F87" s="3">
        <v>2</v>
      </c>
      <c r="G87" s="3">
        <v>2</v>
      </c>
      <c r="H87" s="5">
        <f t="shared" si="2"/>
        <v>2</v>
      </c>
      <c r="I87" s="5" t="s">
        <v>140</v>
      </c>
      <c r="J87" s="24"/>
    </row>
    <row r="88" spans="1:10" ht="13.5" thickBot="1" x14ac:dyDescent="0.25">
      <c r="A88" s="6" t="s">
        <v>112</v>
      </c>
      <c r="B88" s="37" t="s">
        <v>208</v>
      </c>
      <c r="C88" s="37" t="s">
        <v>0</v>
      </c>
      <c r="D88" s="3" t="s">
        <v>23</v>
      </c>
      <c r="E88" s="3" t="s">
        <v>265</v>
      </c>
      <c r="F88" s="3">
        <v>4</v>
      </c>
      <c r="G88" s="3">
        <v>4</v>
      </c>
      <c r="H88" s="5">
        <f t="shared" si="2"/>
        <v>4</v>
      </c>
      <c r="I88" s="5" t="s">
        <v>140</v>
      </c>
      <c r="J88" s="24"/>
    </row>
    <row r="89" spans="1:10" ht="13.5" thickBot="1" x14ac:dyDescent="0.25">
      <c r="A89" s="6" t="s">
        <v>113</v>
      </c>
      <c r="B89" s="37" t="s">
        <v>208</v>
      </c>
      <c r="C89" s="37" t="s">
        <v>0</v>
      </c>
      <c r="D89" s="3" t="s">
        <v>14</v>
      </c>
      <c r="E89" s="3" t="s">
        <v>265</v>
      </c>
      <c r="F89" s="3">
        <v>0.4</v>
      </c>
      <c r="G89" s="3">
        <v>0.4</v>
      </c>
      <c r="H89" s="5">
        <f t="shared" si="2"/>
        <v>0.4</v>
      </c>
      <c r="I89" s="5" t="s">
        <v>140</v>
      </c>
      <c r="J89" s="24"/>
    </row>
    <row r="90" spans="1:10" ht="13.5" thickBot="1" x14ac:dyDescent="0.25">
      <c r="A90" s="6" t="s">
        <v>113</v>
      </c>
      <c r="B90" s="37" t="s">
        <v>208</v>
      </c>
      <c r="C90" s="37" t="s">
        <v>0</v>
      </c>
      <c r="D90" s="3" t="s">
        <v>23</v>
      </c>
      <c r="E90" s="3" t="s">
        <v>265</v>
      </c>
      <c r="F90" s="3">
        <v>0.7</v>
      </c>
      <c r="G90" s="3">
        <v>0.7</v>
      </c>
      <c r="H90" s="5">
        <f t="shared" si="2"/>
        <v>0.7</v>
      </c>
      <c r="I90" s="5" t="s">
        <v>140</v>
      </c>
      <c r="J90" s="24"/>
    </row>
    <row r="91" spans="1:10" ht="13.5" thickBot="1" x14ac:dyDescent="0.25">
      <c r="A91" s="6" t="s">
        <v>114</v>
      </c>
      <c r="B91" s="37" t="s">
        <v>208</v>
      </c>
      <c r="C91" s="37" t="s">
        <v>0</v>
      </c>
      <c r="D91" s="3" t="s">
        <v>14</v>
      </c>
      <c r="E91" s="3" t="s">
        <v>265</v>
      </c>
      <c r="F91" s="3">
        <v>8</v>
      </c>
      <c r="G91" s="3">
        <v>8</v>
      </c>
      <c r="H91" s="5">
        <f t="shared" si="2"/>
        <v>8</v>
      </c>
      <c r="I91" s="5" t="s">
        <v>140</v>
      </c>
      <c r="J91" s="24"/>
    </row>
    <row r="92" spans="1:10" ht="13.5" thickBot="1" x14ac:dyDescent="0.25">
      <c r="A92" s="6" t="s">
        <v>114</v>
      </c>
      <c r="B92" s="37" t="s">
        <v>208</v>
      </c>
      <c r="C92" s="37" t="s">
        <v>0</v>
      </c>
      <c r="D92" s="3" t="s">
        <v>23</v>
      </c>
      <c r="E92" s="3" t="s">
        <v>265</v>
      </c>
      <c r="F92" s="3">
        <v>13</v>
      </c>
      <c r="G92" s="3">
        <v>13</v>
      </c>
      <c r="H92" s="5">
        <f t="shared" si="2"/>
        <v>13</v>
      </c>
      <c r="I92" s="5" t="s">
        <v>140</v>
      </c>
      <c r="J92" s="24"/>
    </row>
    <row r="93" spans="1:10" ht="13.5" thickBot="1" x14ac:dyDescent="0.25">
      <c r="A93" s="6" t="s">
        <v>115</v>
      </c>
      <c r="B93" s="37" t="s">
        <v>208</v>
      </c>
      <c r="C93" s="37" t="s">
        <v>0</v>
      </c>
      <c r="D93" s="3" t="s">
        <v>14</v>
      </c>
      <c r="E93" s="3" t="s">
        <v>265</v>
      </c>
      <c r="F93" s="3">
        <v>2</v>
      </c>
      <c r="G93" s="3">
        <v>2</v>
      </c>
      <c r="H93" s="5">
        <f t="shared" si="2"/>
        <v>2</v>
      </c>
      <c r="I93" s="5" t="s">
        <v>140</v>
      </c>
      <c r="J93" s="24"/>
    </row>
    <row r="94" spans="1:10" ht="13.5" thickBot="1" x14ac:dyDescent="0.25">
      <c r="A94" s="6" t="s">
        <v>115</v>
      </c>
      <c r="B94" s="37" t="s">
        <v>208</v>
      </c>
      <c r="C94" s="37" t="s">
        <v>0</v>
      </c>
      <c r="D94" s="3" t="s">
        <v>23</v>
      </c>
      <c r="E94" s="3" t="s">
        <v>265</v>
      </c>
      <c r="F94" s="3">
        <v>4</v>
      </c>
      <c r="G94" s="3">
        <v>4</v>
      </c>
      <c r="H94" s="5">
        <f t="shared" si="2"/>
        <v>4</v>
      </c>
      <c r="I94" s="5" t="s">
        <v>140</v>
      </c>
      <c r="J94" s="24"/>
    </row>
    <row r="95" spans="1:10" ht="13.5" thickBot="1" x14ac:dyDescent="0.25">
      <c r="A95" s="6" t="s">
        <v>116</v>
      </c>
      <c r="B95" s="37" t="s">
        <v>208</v>
      </c>
      <c r="C95" s="37" t="s">
        <v>0</v>
      </c>
      <c r="D95" s="3" t="s">
        <v>14</v>
      </c>
      <c r="E95" s="3" t="s">
        <v>265</v>
      </c>
      <c r="F95" s="3">
        <v>40</v>
      </c>
      <c r="G95" s="3">
        <v>40</v>
      </c>
      <c r="H95" s="5">
        <f t="shared" si="2"/>
        <v>40</v>
      </c>
      <c r="I95" s="5" t="s">
        <v>140</v>
      </c>
      <c r="J95" s="24"/>
    </row>
    <row r="96" spans="1:10" ht="13.5" thickBot="1" x14ac:dyDescent="0.25">
      <c r="A96" s="6" t="s">
        <v>116</v>
      </c>
      <c r="B96" s="37" t="s">
        <v>208</v>
      </c>
      <c r="C96" s="37" t="s">
        <v>0</v>
      </c>
      <c r="D96" s="3" t="s">
        <v>23</v>
      </c>
      <c r="E96" s="3" t="s">
        <v>265</v>
      </c>
      <c r="F96" s="3">
        <v>69</v>
      </c>
      <c r="G96" s="3">
        <v>69</v>
      </c>
      <c r="H96" s="5">
        <f t="shared" si="2"/>
        <v>69</v>
      </c>
      <c r="I96" s="5" t="s">
        <v>140</v>
      </c>
      <c r="J96" s="24"/>
    </row>
    <row r="97" spans="1:10" ht="13.5" thickBot="1" x14ac:dyDescent="0.25">
      <c r="A97" s="6" t="s">
        <v>117</v>
      </c>
      <c r="B97" s="37" t="s">
        <v>208</v>
      </c>
      <c r="C97" s="37" t="s">
        <v>0</v>
      </c>
      <c r="D97" s="3" t="s">
        <v>14</v>
      </c>
      <c r="E97" s="3" t="s">
        <v>265</v>
      </c>
      <c r="F97" s="3">
        <v>0.7</v>
      </c>
      <c r="G97" s="3">
        <v>0.7</v>
      </c>
      <c r="H97" s="5">
        <f t="shared" si="2"/>
        <v>0.7</v>
      </c>
      <c r="I97" s="5" t="s">
        <v>140</v>
      </c>
      <c r="J97" s="24"/>
    </row>
    <row r="98" spans="1:10" ht="13.5" thickBot="1" x14ac:dyDescent="0.25">
      <c r="A98" s="6" t="s">
        <v>117</v>
      </c>
      <c r="B98" s="37" t="s">
        <v>208</v>
      </c>
      <c r="C98" s="37" t="s">
        <v>0</v>
      </c>
      <c r="D98" s="3" t="s">
        <v>23</v>
      </c>
      <c r="E98" s="3" t="s">
        <v>265</v>
      </c>
      <c r="F98" s="3">
        <v>0.2</v>
      </c>
      <c r="G98" s="3">
        <v>0.2</v>
      </c>
      <c r="H98" s="5">
        <f t="shared" si="2"/>
        <v>0.2</v>
      </c>
      <c r="I98" s="5" t="s">
        <v>140</v>
      </c>
      <c r="J98" s="24"/>
    </row>
    <row r="99" spans="1:10" ht="13.5" thickBot="1" x14ac:dyDescent="0.25">
      <c r="A99" s="6" t="s">
        <v>118</v>
      </c>
      <c r="B99" s="37" t="s">
        <v>208</v>
      </c>
      <c r="C99" s="37" t="s">
        <v>0</v>
      </c>
      <c r="D99" s="3" t="s">
        <v>14</v>
      </c>
      <c r="E99" s="3" t="s">
        <v>265</v>
      </c>
      <c r="F99" s="3">
        <v>1</v>
      </c>
      <c r="G99" s="3">
        <v>1</v>
      </c>
      <c r="H99" s="5">
        <f t="shared" si="2"/>
        <v>1</v>
      </c>
      <c r="I99" s="5" t="s">
        <v>140</v>
      </c>
      <c r="J99" s="24"/>
    </row>
    <row r="100" spans="1:10" ht="13.5" thickBot="1" x14ac:dyDescent="0.25">
      <c r="A100" s="6" t="s">
        <v>118</v>
      </c>
      <c r="B100" s="37" t="s">
        <v>208</v>
      </c>
      <c r="C100" s="37" t="s">
        <v>0</v>
      </c>
      <c r="D100" s="3" t="s">
        <v>23</v>
      </c>
      <c r="E100" s="3" t="s">
        <v>265</v>
      </c>
      <c r="F100" s="3">
        <v>2</v>
      </c>
      <c r="G100" s="3">
        <v>2</v>
      </c>
      <c r="H100" s="5">
        <f t="shared" si="2"/>
        <v>2</v>
      </c>
      <c r="I100" s="5" t="s">
        <v>140</v>
      </c>
      <c r="J100" s="24"/>
    </row>
    <row r="101" spans="1:10" ht="13.5" thickBot="1" x14ac:dyDescent="0.25">
      <c r="A101" s="6" t="s">
        <v>119</v>
      </c>
      <c r="B101" s="37" t="s">
        <v>208</v>
      </c>
      <c r="C101" s="37" t="s">
        <v>0</v>
      </c>
      <c r="D101" s="3" t="s">
        <v>23</v>
      </c>
      <c r="E101" s="3" t="s">
        <v>265</v>
      </c>
      <c r="F101" s="3">
        <v>0.1</v>
      </c>
      <c r="G101" s="3">
        <v>0.1</v>
      </c>
      <c r="H101" s="5">
        <f t="shared" si="2"/>
        <v>0.1</v>
      </c>
      <c r="I101" s="5" t="s">
        <v>140</v>
      </c>
      <c r="J101" s="24"/>
    </row>
    <row r="102" spans="1:10" ht="13.5" thickBot="1" x14ac:dyDescent="0.25">
      <c r="A102" s="6" t="s">
        <v>120</v>
      </c>
      <c r="B102" s="37" t="s">
        <v>208</v>
      </c>
      <c r="C102" s="37" t="s">
        <v>0</v>
      </c>
      <c r="D102" s="3" t="s">
        <v>14</v>
      </c>
      <c r="E102" s="3" t="s">
        <v>265</v>
      </c>
      <c r="F102" s="3">
        <v>0.1</v>
      </c>
      <c r="G102" s="3">
        <v>0.1</v>
      </c>
      <c r="H102" s="5">
        <f t="shared" si="2"/>
        <v>0.1</v>
      </c>
      <c r="I102" s="5" t="s">
        <v>140</v>
      </c>
      <c r="J102" s="24"/>
    </row>
    <row r="103" spans="1:10" ht="13.5" thickBot="1" x14ac:dyDescent="0.25">
      <c r="A103" s="6" t="s">
        <v>122</v>
      </c>
      <c r="B103" s="37" t="s">
        <v>208</v>
      </c>
      <c r="C103" s="37" t="s">
        <v>0</v>
      </c>
      <c r="D103" s="3" t="s">
        <v>14</v>
      </c>
      <c r="E103" s="3" t="s">
        <v>321</v>
      </c>
      <c r="F103" s="3">
        <v>2</v>
      </c>
      <c r="G103" s="3">
        <v>2</v>
      </c>
      <c r="H103" s="5">
        <f t="shared" si="2"/>
        <v>2</v>
      </c>
      <c r="I103" s="5" t="s">
        <v>140</v>
      </c>
      <c r="J103" s="24"/>
    </row>
    <row r="104" spans="1:10" ht="13.5" thickBot="1" x14ac:dyDescent="0.25">
      <c r="A104" s="6" t="s">
        <v>123</v>
      </c>
      <c r="B104" s="37" t="s">
        <v>209</v>
      </c>
      <c r="C104" s="37" t="s">
        <v>0</v>
      </c>
      <c r="D104" s="3" t="s">
        <v>14</v>
      </c>
      <c r="E104" s="3" t="s">
        <v>321</v>
      </c>
      <c r="F104" s="3">
        <v>69</v>
      </c>
      <c r="G104" s="3">
        <v>69</v>
      </c>
      <c r="H104" s="5">
        <f t="shared" si="2"/>
        <v>69</v>
      </c>
      <c r="I104" s="5" t="s">
        <v>140</v>
      </c>
      <c r="J104" s="24"/>
    </row>
    <row r="105" spans="1:10" ht="13.5" thickBot="1" x14ac:dyDescent="0.25">
      <c r="A105" s="6" t="s">
        <v>123</v>
      </c>
      <c r="B105" s="37" t="s">
        <v>209</v>
      </c>
      <c r="C105" s="37" t="s">
        <v>0</v>
      </c>
      <c r="D105" s="3" t="s">
        <v>23</v>
      </c>
      <c r="E105" s="3" t="s">
        <v>321</v>
      </c>
      <c r="F105" s="3">
        <v>78</v>
      </c>
      <c r="G105" s="3">
        <v>78</v>
      </c>
      <c r="H105" s="5">
        <f t="shared" si="2"/>
        <v>78</v>
      </c>
      <c r="I105" s="5" t="s">
        <v>140</v>
      </c>
      <c r="J105" s="24"/>
    </row>
    <row r="106" spans="1:10" ht="13.5" thickBot="1" x14ac:dyDescent="0.25">
      <c r="A106" s="6" t="s">
        <v>124</v>
      </c>
      <c r="B106" s="37" t="s">
        <v>209</v>
      </c>
      <c r="C106" s="37" t="s">
        <v>0</v>
      </c>
      <c r="D106" s="3" t="s">
        <v>14</v>
      </c>
      <c r="E106" s="3" t="s">
        <v>265</v>
      </c>
      <c r="F106" s="3">
        <v>279</v>
      </c>
      <c r="G106" s="3">
        <v>279</v>
      </c>
      <c r="H106" s="5">
        <f t="shared" si="2"/>
        <v>279</v>
      </c>
      <c r="I106" s="5" t="s">
        <v>140</v>
      </c>
      <c r="J106" s="24"/>
    </row>
    <row r="107" spans="1:10" ht="13.5" thickBot="1" x14ac:dyDescent="0.25">
      <c r="A107" s="6" t="s">
        <v>125</v>
      </c>
      <c r="B107" s="37" t="s">
        <v>209</v>
      </c>
      <c r="C107" s="37" t="s">
        <v>0</v>
      </c>
      <c r="D107" s="3" t="s">
        <v>23</v>
      </c>
      <c r="E107" s="3" t="s">
        <v>265</v>
      </c>
      <c r="F107" s="3">
        <v>810.5</v>
      </c>
      <c r="G107" s="3">
        <v>812.3</v>
      </c>
      <c r="H107" s="5">
        <f t="shared" si="2"/>
        <v>811.4</v>
      </c>
      <c r="I107" s="5" t="s">
        <v>160</v>
      </c>
      <c r="J107" s="24"/>
    </row>
    <row r="108" spans="1:10" ht="13.5" thickBot="1" x14ac:dyDescent="0.25">
      <c r="A108" s="6" t="s">
        <v>126</v>
      </c>
      <c r="B108" s="37" t="s">
        <v>210</v>
      </c>
      <c r="C108" s="37" t="s">
        <v>0</v>
      </c>
      <c r="D108" s="3" t="s">
        <v>23</v>
      </c>
      <c r="E108" s="3" t="s">
        <v>265</v>
      </c>
      <c r="F108" s="3"/>
      <c r="G108" s="3">
        <v>1</v>
      </c>
      <c r="H108" s="5">
        <f t="shared" si="2"/>
        <v>0.5</v>
      </c>
      <c r="I108" s="5" t="s">
        <v>140</v>
      </c>
      <c r="J108" s="24"/>
    </row>
    <row r="109" spans="1:10" ht="13.5" thickBot="1" x14ac:dyDescent="0.25">
      <c r="A109" s="3" t="s">
        <v>127</v>
      </c>
      <c r="B109" s="37" t="s">
        <v>210</v>
      </c>
      <c r="C109" s="37" t="s">
        <v>0</v>
      </c>
      <c r="D109" s="11" t="s">
        <v>14</v>
      </c>
      <c r="E109" s="11" t="s">
        <v>265</v>
      </c>
      <c r="F109" s="11"/>
      <c r="G109" s="11">
        <v>0.4</v>
      </c>
      <c r="H109" s="5">
        <f t="shared" si="2"/>
        <v>0.2</v>
      </c>
      <c r="I109" s="5" t="s">
        <v>140</v>
      </c>
      <c r="J109" s="24"/>
    </row>
    <row r="110" spans="1:10" ht="13.5" thickBot="1" x14ac:dyDescent="0.25">
      <c r="A110" s="3" t="s">
        <v>127</v>
      </c>
      <c r="B110" s="37" t="s">
        <v>210</v>
      </c>
      <c r="C110" s="37" t="s">
        <v>0</v>
      </c>
      <c r="D110" s="108" t="s">
        <v>23</v>
      </c>
      <c r="E110" s="108" t="s">
        <v>265</v>
      </c>
      <c r="F110" s="108"/>
      <c r="G110" s="108">
        <v>4</v>
      </c>
      <c r="H110" s="5">
        <f t="shared" si="2"/>
        <v>2</v>
      </c>
      <c r="I110" s="12" t="s">
        <v>140</v>
      </c>
      <c r="J110" s="26"/>
    </row>
    <row r="111" spans="1:10" ht="13.5" thickBot="1" x14ac:dyDescent="0.25">
      <c r="A111" s="3" t="s">
        <v>128</v>
      </c>
      <c r="B111" s="37" t="s">
        <v>210</v>
      </c>
      <c r="C111" s="37" t="s">
        <v>0</v>
      </c>
      <c r="D111" s="113" t="s">
        <v>13</v>
      </c>
      <c r="E111" s="108" t="s">
        <v>265</v>
      </c>
      <c r="F111" s="114">
        <v>75</v>
      </c>
      <c r="G111" s="112">
        <v>75</v>
      </c>
      <c r="H111" s="5">
        <f t="shared" si="2"/>
        <v>75</v>
      </c>
      <c r="I111" s="13" t="s">
        <v>161</v>
      </c>
      <c r="J111" s="1"/>
    </row>
    <row r="112" spans="1:10" ht="13.5" thickBot="1" x14ac:dyDescent="0.25">
      <c r="A112" s="3" t="s">
        <v>129</v>
      </c>
      <c r="B112" s="37" t="s">
        <v>211</v>
      </c>
      <c r="C112" s="37" t="s">
        <v>0</v>
      </c>
      <c r="D112" s="1" t="s">
        <v>13</v>
      </c>
      <c r="E112" s="112" t="s">
        <v>321</v>
      </c>
      <c r="F112" s="1"/>
      <c r="G112" s="1">
        <v>9</v>
      </c>
      <c r="H112" s="5">
        <f t="shared" si="2"/>
        <v>4.5</v>
      </c>
      <c r="I112" s="13" t="s">
        <v>140</v>
      </c>
      <c r="J112" s="1"/>
    </row>
    <row r="113" spans="1:24" ht="13.5" thickBot="1" x14ac:dyDescent="0.25">
      <c r="A113" s="3" t="s">
        <v>130</v>
      </c>
      <c r="B113" s="37" t="s">
        <v>211</v>
      </c>
      <c r="C113" s="37" t="s">
        <v>0</v>
      </c>
      <c r="D113" s="1" t="s">
        <v>14</v>
      </c>
      <c r="E113" s="1" t="s">
        <v>321</v>
      </c>
      <c r="F113" s="1"/>
      <c r="G113" s="1">
        <v>3</v>
      </c>
      <c r="H113" s="5">
        <f t="shared" si="2"/>
        <v>1.5</v>
      </c>
      <c r="I113" s="13" t="s">
        <v>140</v>
      </c>
      <c r="J113" s="1"/>
    </row>
    <row r="114" spans="1:24" ht="13.5" thickBot="1" x14ac:dyDescent="0.25">
      <c r="A114" s="3" t="s">
        <v>51</v>
      </c>
      <c r="B114" s="37" t="s">
        <v>212</v>
      </c>
      <c r="C114" s="37" t="s">
        <v>0</v>
      </c>
      <c r="D114" s="1" t="s">
        <v>14</v>
      </c>
      <c r="E114" s="1" t="s">
        <v>265</v>
      </c>
      <c r="F114" s="1"/>
      <c r="G114" s="1">
        <v>55.9</v>
      </c>
      <c r="H114" s="5">
        <f t="shared" si="2"/>
        <v>27.95</v>
      </c>
      <c r="I114" s="13" t="s">
        <v>96</v>
      </c>
      <c r="J114" s="1"/>
    </row>
    <row r="115" spans="1:24" ht="13.5" thickBot="1" x14ac:dyDescent="0.25">
      <c r="A115" s="3" t="s">
        <v>52</v>
      </c>
      <c r="B115" s="37" t="s">
        <v>212</v>
      </c>
      <c r="C115" s="37" t="s">
        <v>0</v>
      </c>
      <c r="D115" s="1" t="s">
        <v>23</v>
      </c>
      <c r="E115" s="1" t="s">
        <v>265</v>
      </c>
      <c r="F115" s="1"/>
      <c r="G115" s="1">
        <v>2</v>
      </c>
      <c r="H115" s="5">
        <f t="shared" si="2"/>
        <v>1</v>
      </c>
      <c r="I115" s="13" t="s">
        <v>96</v>
      </c>
      <c r="J115" s="1"/>
    </row>
    <row r="116" spans="1:24" ht="13.5" thickBot="1" x14ac:dyDescent="0.25">
      <c r="A116" s="3" t="s">
        <v>53</v>
      </c>
      <c r="B116" s="37" t="s">
        <v>212</v>
      </c>
      <c r="C116" s="37" t="s">
        <v>0</v>
      </c>
      <c r="D116" s="1" t="s">
        <v>14</v>
      </c>
      <c r="E116" s="1" t="s">
        <v>265</v>
      </c>
      <c r="F116" s="38"/>
      <c r="G116" s="38">
        <v>1.4</v>
      </c>
      <c r="H116" s="5">
        <f t="shared" si="2"/>
        <v>0.7</v>
      </c>
      <c r="I116" s="13" t="s">
        <v>96</v>
      </c>
      <c r="J116" s="1"/>
    </row>
    <row r="117" spans="1:24" ht="13.5" thickBot="1" x14ac:dyDescent="0.25">
      <c r="A117" s="3" t="s">
        <v>54</v>
      </c>
      <c r="B117" s="37" t="s">
        <v>212</v>
      </c>
      <c r="C117" s="37" t="s">
        <v>0</v>
      </c>
      <c r="D117" s="109" t="s">
        <v>23</v>
      </c>
      <c r="E117" s="109" t="s">
        <v>265</v>
      </c>
      <c r="F117" s="110"/>
      <c r="G117" s="109">
        <v>1.3</v>
      </c>
      <c r="H117" s="5">
        <f t="shared" si="2"/>
        <v>0.65</v>
      </c>
      <c r="I117" s="13" t="s">
        <v>96</v>
      </c>
      <c r="J117" s="1"/>
    </row>
    <row r="118" spans="1:24" ht="13.5" thickBot="1" x14ac:dyDescent="0.25">
      <c r="A118" s="3" t="s">
        <v>55</v>
      </c>
      <c r="B118" s="37" t="s">
        <v>213</v>
      </c>
      <c r="C118" s="37" t="s">
        <v>0</v>
      </c>
      <c r="D118" s="108" t="s">
        <v>59</v>
      </c>
      <c r="E118" s="108" t="s">
        <v>265</v>
      </c>
      <c r="F118" s="111"/>
      <c r="G118" s="111"/>
      <c r="H118" s="12">
        <f t="shared" si="2"/>
        <v>0</v>
      </c>
      <c r="I118" s="4" t="s">
        <v>97</v>
      </c>
    </row>
    <row r="119" spans="1:24" ht="13.5" thickBot="1" x14ac:dyDescent="0.25">
      <c r="A119" s="3" t="s">
        <v>195</v>
      </c>
      <c r="B119" s="37" t="s">
        <v>249</v>
      </c>
      <c r="C119" s="24"/>
      <c r="D119" s="108"/>
      <c r="E119" s="108" t="s">
        <v>265</v>
      </c>
      <c r="F119" s="5"/>
      <c r="G119" s="106" t="s">
        <v>322</v>
      </c>
      <c r="H119" s="108" t="s">
        <v>322</v>
      </c>
      <c r="I119" s="107" t="s">
        <v>98</v>
      </c>
      <c r="J119" s="27" t="s">
        <v>186</v>
      </c>
      <c r="V119" s="4" t="s">
        <v>98</v>
      </c>
      <c r="W119" s="27" t="s">
        <v>186</v>
      </c>
      <c r="X119" s="27" t="s">
        <v>251</v>
      </c>
    </row>
    <row r="120" spans="1:24" ht="18" customHeight="1" thickBot="1" x14ac:dyDescent="0.25">
      <c r="A120" s="40" t="s">
        <v>281</v>
      </c>
      <c r="B120" s="34"/>
      <c r="C120" s="34"/>
      <c r="D120" s="2" t="s">
        <v>23</v>
      </c>
      <c r="E120" s="26"/>
      <c r="F120" s="35"/>
      <c r="G120" s="35"/>
      <c r="H120" s="5"/>
    </row>
    <row r="121" spans="1:24" ht="13.5" thickBot="1" x14ac:dyDescent="0.25">
      <c r="A121" s="6" t="s">
        <v>69</v>
      </c>
      <c r="B121" s="37" t="s">
        <v>203</v>
      </c>
      <c r="C121" s="37" t="s">
        <v>56</v>
      </c>
      <c r="D121" s="108" t="s">
        <v>14</v>
      </c>
      <c r="E121" s="108" t="s">
        <v>333</v>
      </c>
      <c r="F121" s="3">
        <v>-0.6</v>
      </c>
      <c r="G121" s="3">
        <v>20</v>
      </c>
      <c r="H121" s="5">
        <f t="shared" ref="H121:H128" si="3">SUM(F121:G121)/2</f>
        <v>9.6999999999999993</v>
      </c>
      <c r="I121" s="5" t="s">
        <v>150</v>
      </c>
      <c r="J121" s="7" t="s">
        <v>176</v>
      </c>
    </row>
    <row r="122" spans="1:24" s="42" customFormat="1" ht="13.5" thickBot="1" x14ac:dyDescent="0.25">
      <c r="A122" s="75" t="s">
        <v>75</v>
      </c>
      <c r="B122" s="18" t="s">
        <v>203</v>
      </c>
      <c r="C122" s="41" t="s">
        <v>0</v>
      </c>
      <c r="D122" s="19" t="s">
        <v>13</v>
      </c>
      <c r="E122" s="11" t="s">
        <v>333</v>
      </c>
      <c r="F122" s="19">
        <v>167.31</v>
      </c>
      <c r="G122" s="19">
        <v>167.31</v>
      </c>
      <c r="H122" s="5">
        <f t="shared" si="3"/>
        <v>167.31</v>
      </c>
      <c r="I122" s="20" t="s">
        <v>153</v>
      </c>
      <c r="J122" s="21" t="s">
        <v>169</v>
      </c>
    </row>
    <row r="123" spans="1:24" s="42" customFormat="1" ht="13.5" thickBot="1" x14ac:dyDescent="0.25">
      <c r="A123" s="18" t="s">
        <v>76</v>
      </c>
      <c r="B123" s="18" t="s">
        <v>203</v>
      </c>
      <c r="C123" s="41" t="s">
        <v>0</v>
      </c>
      <c r="D123" s="19" t="s">
        <v>14</v>
      </c>
      <c r="E123" s="11" t="s">
        <v>333</v>
      </c>
      <c r="F123" s="19">
        <v>165.6</v>
      </c>
      <c r="G123" s="19">
        <v>165.6</v>
      </c>
      <c r="H123" s="5">
        <f t="shared" si="3"/>
        <v>165.6</v>
      </c>
      <c r="I123" s="20" t="s">
        <v>152</v>
      </c>
      <c r="J123" s="21" t="s">
        <v>178</v>
      </c>
    </row>
    <row r="124" spans="1:24" ht="13.5" thickBot="1" x14ac:dyDescent="0.25">
      <c r="A124" s="6" t="s">
        <v>70</v>
      </c>
      <c r="B124" s="37" t="s">
        <v>203</v>
      </c>
      <c r="C124" s="37" t="s">
        <v>56</v>
      </c>
      <c r="D124" s="3" t="s">
        <v>14</v>
      </c>
      <c r="E124" s="3" t="s">
        <v>333</v>
      </c>
      <c r="F124" s="3">
        <v>6.6470000000000002</v>
      </c>
      <c r="G124" s="3">
        <v>6.6470000000000002</v>
      </c>
      <c r="H124" s="5">
        <f t="shared" si="3"/>
        <v>6.6470000000000002</v>
      </c>
      <c r="I124" s="5" t="s">
        <v>140</v>
      </c>
      <c r="J124" s="24"/>
    </row>
    <row r="125" spans="1:24" ht="13.5" thickBot="1" x14ac:dyDescent="0.25">
      <c r="A125" s="6" t="s">
        <v>71</v>
      </c>
      <c r="B125" s="37" t="s">
        <v>203</v>
      </c>
      <c r="C125" s="37" t="s">
        <v>0</v>
      </c>
      <c r="D125" s="3" t="s">
        <v>13</v>
      </c>
      <c r="E125" s="3" t="s">
        <v>328</v>
      </c>
      <c r="F125" s="3">
        <v>80</v>
      </c>
      <c r="G125" s="3">
        <v>0</v>
      </c>
      <c r="H125" s="5">
        <f t="shared" si="3"/>
        <v>40</v>
      </c>
      <c r="I125" s="5" t="s">
        <v>151</v>
      </c>
      <c r="J125" s="7" t="s">
        <v>197</v>
      </c>
    </row>
    <row r="126" spans="1:24" ht="13.5" thickBot="1" x14ac:dyDescent="0.25">
      <c r="A126" s="10" t="s">
        <v>35</v>
      </c>
      <c r="B126" s="37" t="s">
        <v>203</v>
      </c>
      <c r="C126" s="37" t="s">
        <v>0</v>
      </c>
      <c r="D126" s="11" t="s">
        <v>58</v>
      </c>
      <c r="E126" s="11" t="s">
        <v>321</v>
      </c>
      <c r="F126" s="11">
        <v>498.71499999999997</v>
      </c>
      <c r="G126" s="11">
        <v>561.93100000000004</v>
      </c>
      <c r="H126" s="5">
        <f t="shared" si="3"/>
        <v>530.32299999999998</v>
      </c>
      <c r="I126" s="12" t="s">
        <v>201</v>
      </c>
      <c r="J126" s="26"/>
    </row>
    <row r="127" spans="1:24" ht="13.5" thickBot="1" x14ac:dyDescent="0.25">
      <c r="A127" s="6" t="s">
        <v>28</v>
      </c>
      <c r="B127" s="37" t="s">
        <v>203</v>
      </c>
      <c r="C127" s="37" t="s">
        <v>56</v>
      </c>
      <c r="D127" s="3" t="s">
        <v>14</v>
      </c>
      <c r="E127" s="3" t="s">
        <v>333</v>
      </c>
      <c r="F127" s="3">
        <v>1033.663</v>
      </c>
      <c r="G127" s="3">
        <v>1033.663</v>
      </c>
      <c r="H127" s="5">
        <f t="shared" si="3"/>
        <v>1033.663</v>
      </c>
      <c r="I127" s="5" t="s">
        <v>140</v>
      </c>
      <c r="J127" s="24"/>
    </row>
    <row r="128" spans="1:24" ht="13.5" thickBot="1" x14ac:dyDescent="0.25">
      <c r="A128" s="6" t="s">
        <v>215</v>
      </c>
      <c r="B128" s="37" t="s">
        <v>203</v>
      </c>
      <c r="C128" s="37" t="s">
        <v>56</v>
      </c>
      <c r="D128" s="3" t="s">
        <v>13</v>
      </c>
      <c r="E128" s="3" t="s">
        <v>327</v>
      </c>
      <c r="F128" s="3">
        <v>304.3</v>
      </c>
      <c r="G128" s="3">
        <v>303.10000000000002</v>
      </c>
      <c r="H128" s="5">
        <f t="shared" si="3"/>
        <v>303.70000000000005</v>
      </c>
      <c r="I128" s="5" t="s">
        <v>216</v>
      </c>
      <c r="J128" s="24"/>
    </row>
    <row r="129" spans="1:8" ht="13.5" thickBot="1" x14ac:dyDescent="0.25">
      <c r="A129" s="43" t="s">
        <v>1</v>
      </c>
      <c r="B129" s="35"/>
      <c r="C129" s="35"/>
      <c r="D129" s="35"/>
      <c r="E129" s="35"/>
      <c r="F129" s="35"/>
      <c r="G129" s="35"/>
      <c r="H129" s="36"/>
    </row>
    <row r="130" spans="1:8" ht="13.5" thickBot="1" x14ac:dyDescent="0.25">
      <c r="A130" s="74" t="s">
        <v>317</v>
      </c>
      <c r="B130" s="44"/>
      <c r="C130" s="44"/>
      <c r="D130" s="44"/>
      <c r="E130" s="44"/>
      <c r="F130" s="39"/>
      <c r="G130" s="39"/>
      <c r="H130" s="44"/>
    </row>
    <row r="131" spans="1:8" ht="13.5" thickBot="1" x14ac:dyDescent="0.25">
      <c r="A131" s="31"/>
      <c r="B131" s="44"/>
      <c r="C131" s="44"/>
      <c r="D131" s="44"/>
      <c r="E131" s="44"/>
      <c r="F131" s="39"/>
      <c r="G131" s="39"/>
      <c r="H131" s="44"/>
    </row>
    <row r="132" spans="1:8" ht="13.5" thickBot="1" x14ac:dyDescent="0.25">
      <c r="A132" s="45" t="s">
        <v>2</v>
      </c>
      <c r="B132" s="46"/>
      <c r="C132" s="46"/>
      <c r="D132" s="47"/>
      <c r="E132" s="72"/>
      <c r="F132" s="71">
        <f>SUM(F6:F130)</f>
        <v>20276.447000000004</v>
      </c>
      <c r="G132" s="71">
        <f>SUM(G6:G130)</f>
        <v>20705.151000000005</v>
      </c>
      <c r="H132" s="44">
        <f>(G132+F132)/2</f>
        <v>20490.799000000006</v>
      </c>
    </row>
  </sheetData>
  <phoneticPr fontId="9" type="noConversion"/>
  <pageMargins left="0.75" right="0.75" top="1" bottom="1" header="0.5" footer="0.5"/>
  <pageSetup paperSize="9" orientation="portrait"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sqref="A1:H1"/>
    </sheetView>
  </sheetViews>
  <sheetFormatPr defaultColWidth="8.875" defaultRowHeight="12.75" x14ac:dyDescent="0.2"/>
  <cols>
    <col min="1" max="1" width="8.875" style="64"/>
    <col min="2" max="2" width="90.875" style="64" customWidth="1"/>
    <col min="3" max="16384" width="8.875" style="64"/>
  </cols>
  <sheetData>
    <row r="1" spans="1:8" x14ac:dyDescent="0.2">
      <c r="A1" s="125" t="s">
        <v>301</v>
      </c>
      <c r="B1" s="125"/>
      <c r="C1" s="125"/>
      <c r="D1" s="125"/>
      <c r="E1" s="125"/>
      <c r="F1" s="125"/>
      <c r="G1" s="125"/>
      <c r="H1" s="125"/>
    </row>
    <row r="3" spans="1:8" ht="63.75" x14ac:dyDescent="0.2">
      <c r="B3" s="66" t="s">
        <v>307</v>
      </c>
    </row>
    <row r="4" spans="1:8" x14ac:dyDescent="0.2">
      <c r="B4" s="66"/>
    </row>
  </sheetData>
  <mergeCells count="1">
    <mergeCell ref="A1:H1"/>
  </mergeCells>
  <phoneticPr fontId="9"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11" defaultRowHeight="12.75" x14ac:dyDescent="0.2"/>
  <cols>
    <col min="1" max="1" width="29.625" style="64" customWidth="1"/>
    <col min="2" max="5" width="11" style="64"/>
    <col min="6" max="6" width="11.875" style="64" customWidth="1"/>
    <col min="7" max="7" width="10.125" style="64" customWidth="1"/>
    <col min="8" max="16384" width="11" style="64"/>
  </cols>
  <sheetData>
    <row r="1" spans="1:8" x14ac:dyDescent="0.2">
      <c r="A1" s="68" t="s">
        <v>314</v>
      </c>
    </row>
    <row r="2" spans="1:8" ht="13.5" thickBot="1" x14ac:dyDescent="0.25"/>
    <row r="3" spans="1:8" ht="64.5" thickBot="1" x14ac:dyDescent="0.25">
      <c r="A3" s="48" t="s">
        <v>319</v>
      </c>
      <c r="B3" s="67" t="s">
        <v>308</v>
      </c>
      <c r="C3" s="67" t="s">
        <v>309</v>
      </c>
      <c r="D3" s="67" t="s">
        <v>310</v>
      </c>
      <c r="E3" s="67" t="s">
        <v>311</v>
      </c>
      <c r="F3" s="49" t="s">
        <v>257</v>
      </c>
      <c r="G3" s="50" t="s">
        <v>219</v>
      </c>
    </row>
    <row r="4" spans="1:8" x14ac:dyDescent="0.2">
      <c r="A4" s="126" t="s">
        <v>4</v>
      </c>
      <c r="B4" s="127"/>
      <c r="C4" s="127"/>
      <c r="D4" s="127"/>
      <c r="E4" s="127"/>
      <c r="F4" s="127"/>
      <c r="G4" s="128"/>
    </row>
    <row r="5" spans="1:8" x14ac:dyDescent="0.2">
      <c r="A5" s="105" t="s">
        <v>258</v>
      </c>
      <c r="B5" s="51"/>
      <c r="C5" s="51"/>
      <c r="D5" s="51"/>
      <c r="E5" s="51"/>
      <c r="F5" s="51"/>
      <c r="G5" s="52"/>
    </row>
    <row r="6" spans="1:8" ht="23.1" customHeight="1" x14ac:dyDescent="0.2">
      <c r="A6" s="53" t="s">
        <v>220</v>
      </c>
      <c r="B6" s="54">
        <v>0</v>
      </c>
      <c r="C6" s="54">
        <v>0</v>
      </c>
      <c r="D6" s="54">
        <v>0</v>
      </c>
      <c r="E6" s="54">
        <v>0</v>
      </c>
      <c r="F6" s="55">
        <v>0</v>
      </c>
      <c r="G6" s="56">
        <v>0</v>
      </c>
    </row>
    <row r="7" spans="1:8" x14ac:dyDescent="0.2">
      <c r="A7" s="129" t="s">
        <v>5</v>
      </c>
      <c r="B7" s="130"/>
      <c r="C7" s="130"/>
      <c r="D7" s="130"/>
      <c r="E7" s="130"/>
      <c r="F7" s="130"/>
      <c r="G7" s="131"/>
    </row>
    <row r="8" spans="1:8" x14ac:dyDescent="0.2">
      <c r="A8" s="57" t="s">
        <v>223</v>
      </c>
      <c r="B8" s="58">
        <f>(PF_International_Full!G5+PF_International_Full!G11)/1000000</f>
        <v>79.359515000000002</v>
      </c>
      <c r="C8" s="58">
        <v>0</v>
      </c>
      <c r="D8" s="58">
        <f>(PF_International_Full!$G$6+PF_International_Full!$G$8+PF_International_Full!$G$10+PF_International_Full!$G$12+PF_International_Full!$G$13+PF_International_Full!$G$14+PF_International_Full!$G$17+PF_International_Full!$G$21)/1000000</f>
        <v>5097.1887919999999</v>
      </c>
      <c r="E8" s="58">
        <f>(PF_International_Full!G4+PF_International_Full!G5+PF_International_Full!G7+PF_International_Full!G9+PF_International_Full!G15+PF_International_Full!G18+PF_International_Full!G19+PF_International_Full!G20)/1000000</f>
        <v>681.52398600000004</v>
      </c>
      <c r="F8" s="58">
        <f>SUM(B8:E8)</f>
        <v>5858.0722930000002</v>
      </c>
      <c r="G8" s="59">
        <f>F8/2</f>
        <v>2929.0361465000001</v>
      </c>
    </row>
    <row r="9" spans="1:8" x14ac:dyDescent="0.2">
      <c r="A9" s="57" t="s">
        <v>222</v>
      </c>
      <c r="B9" s="96">
        <v>0</v>
      </c>
      <c r="C9" s="97">
        <v>0</v>
      </c>
      <c r="D9" s="104">
        <f>(PF_International_Full!G22+PF_International_Full!G23+PF_International_Full!G24)/1000000</f>
        <v>67.599999999999994</v>
      </c>
      <c r="E9" s="97">
        <f>(PF_International_Full!G25+PF_International_Full!G26)/1000000</f>
        <v>58.407359</v>
      </c>
      <c r="F9" s="98">
        <f>SUM(B9:E9)</f>
        <v>126.00735899999999</v>
      </c>
      <c r="G9" s="99">
        <f>F9/2</f>
        <v>63.003679499999997</v>
      </c>
      <c r="H9" s="115"/>
    </row>
    <row r="10" spans="1:8" x14ac:dyDescent="0.2">
      <c r="A10" s="95" t="s">
        <v>320</v>
      </c>
      <c r="B10" s="102">
        <v>2</v>
      </c>
      <c r="C10" s="102">
        <v>220</v>
      </c>
      <c r="D10" s="102">
        <v>400</v>
      </c>
      <c r="E10" s="102">
        <v>863</v>
      </c>
      <c r="F10" s="103">
        <f>SUM(B10:E10)</f>
        <v>1485</v>
      </c>
      <c r="G10" s="62">
        <f>F10/2</f>
        <v>742.5</v>
      </c>
    </row>
    <row r="11" spans="1:8" ht="29.1" customHeight="1" x14ac:dyDescent="0.2">
      <c r="A11" s="53" t="s">
        <v>221</v>
      </c>
      <c r="B11" s="100">
        <f>SUM(B8:B10)</f>
        <v>81.359515000000002</v>
      </c>
      <c r="C11" s="100">
        <f>SUM(C8:C10)</f>
        <v>220</v>
      </c>
      <c r="D11" s="100">
        <f>SUM(D8:D10)</f>
        <v>5564.7887920000003</v>
      </c>
      <c r="E11" s="100">
        <f>SUM(E8:E10)</f>
        <v>1602.931345</v>
      </c>
      <c r="F11" s="100">
        <f>SUM(B11:E11)</f>
        <v>7469.0796520000004</v>
      </c>
      <c r="G11" s="101">
        <f>F11/2</f>
        <v>3734.5398260000002</v>
      </c>
    </row>
    <row r="12" spans="1:8" ht="17.100000000000001" customHeight="1" x14ac:dyDescent="0.2">
      <c r="A12" s="60"/>
      <c r="B12" s="61"/>
      <c r="C12" s="61"/>
      <c r="D12" s="61"/>
      <c r="E12" s="61"/>
      <c r="F12" s="62"/>
      <c r="G12" s="63"/>
    </row>
    <row r="13" spans="1:8" ht="13.5" thickBot="1" x14ac:dyDescent="0.25">
      <c r="A13" s="117" t="s">
        <v>24</v>
      </c>
      <c r="B13" s="118">
        <f>B11+B6</f>
        <v>81.359515000000002</v>
      </c>
      <c r="C13" s="118">
        <f t="shared" ref="C13:F13" si="0">C11+C6</f>
        <v>220</v>
      </c>
      <c r="D13" s="118">
        <f t="shared" si="0"/>
        <v>5564.7887920000003</v>
      </c>
      <c r="E13" s="118">
        <f t="shared" si="0"/>
        <v>1602.931345</v>
      </c>
      <c r="F13" s="118">
        <f t="shared" si="0"/>
        <v>7469.0796520000004</v>
      </c>
      <c r="G13" s="119">
        <f>F13/2</f>
        <v>3734.5398260000002</v>
      </c>
    </row>
  </sheetData>
  <mergeCells count="2">
    <mergeCell ref="A4:G4"/>
    <mergeCell ref="A7:G7"/>
  </mergeCells>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11" defaultRowHeight="15.75" x14ac:dyDescent="0.25"/>
  <cols>
    <col min="1" max="16384" width="11" style="23"/>
  </cols>
  <sheetData>
    <row r="1" spans="1:8" x14ac:dyDescent="0.25">
      <c r="A1" s="68" t="s">
        <v>312</v>
      </c>
      <c r="B1" s="22"/>
      <c r="C1" s="22"/>
      <c r="D1" s="22"/>
      <c r="E1" s="22"/>
      <c r="F1" s="22"/>
      <c r="G1" s="22"/>
      <c r="H1" s="22"/>
    </row>
    <row r="2" spans="1:8" x14ac:dyDescent="0.25">
      <c r="A2" s="22"/>
      <c r="B2" s="22"/>
      <c r="C2" s="22"/>
      <c r="D2" s="22"/>
      <c r="E2" s="22"/>
      <c r="F2" s="22"/>
      <c r="G2" s="22"/>
    </row>
    <row r="3" spans="1:8" x14ac:dyDescent="0.25">
      <c r="A3" s="69"/>
      <c r="B3" s="70" t="s">
        <v>313</v>
      </c>
      <c r="C3" s="22"/>
      <c r="D3" s="22"/>
      <c r="E3" s="22"/>
      <c r="F3" s="22"/>
      <c r="G3" s="22"/>
    </row>
    <row r="4" spans="1:8" x14ac:dyDescent="0.25">
      <c r="A4" s="22"/>
      <c r="B4" s="22"/>
      <c r="C4" s="22"/>
      <c r="D4" s="22"/>
      <c r="E4" s="22"/>
      <c r="F4" s="22"/>
      <c r="G4" s="22"/>
    </row>
    <row r="5" spans="1:8" x14ac:dyDescent="0.25">
      <c r="A5" s="22"/>
      <c r="B5" s="22"/>
      <c r="C5" s="22"/>
      <c r="D5" s="22"/>
      <c r="E5" s="22"/>
      <c r="F5" s="22"/>
      <c r="G5" s="22"/>
    </row>
    <row r="6" spans="1:8" x14ac:dyDescent="0.25">
      <c r="A6" s="22"/>
      <c r="B6" s="22"/>
      <c r="C6" s="22"/>
      <c r="D6" s="22"/>
      <c r="E6" s="22"/>
      <c r="F6" s="22"/>
      <c r="G6" s="22"/>
    </row>
    <row r="7" spans="1:8" x14ac:dyDescent="0.25">
      <c r="A7" s="22"/>
      <c r="B7" s="22"/>
      <c r="C7" s="22"/>
      <c r="D7" s="22"/>
      <c r="E7" s="22"/>
      <c r="F7" s="22"/>
      <c r="G7" s="22"/>
    </row>
    <row r="8" spans="1:8" x14ac:dyDescent="0.25">
      <c r="A8" s="22"/>
      <c r="B8" s="22"/>
      <c r="C8" s="22"/>
      <c r="D8" s="22"/>
      <c r="E8" s="22"/>
      <c r="F8" s="22"/>
      <c r="G8" s="22"/>
    </row>
    <row r="9" spans="1:8" x14ac:dyDescent="0.25">
      <c r="A9" s="22"/>
      <c r="B9" s="22"/>
      <c r="C9" s="22"/>
      <c r="D9" s="22"/>
      <c r="E9" s="22"/>
      <c r="F9" s="22"/>
      <c r="G9" s="22"/>
    </row>
    <row r="10" spans="1:8" x14ac:dyDescent="0.25">
      <c r="A10" s="22"/>
      <c r="B10" s="22"/>
      <c r="C10" s="22"/>
      <c r="D10" s="22"/>
      <c r="E10" s="22"/>
      <c r="F10" s="22"/>
      <c r="G10" s="22"/>
    </row>
    <row r="11" spans="1:8" x14ac:dyDescent="0.25">
      <c r="A11" s="22"/>
      <c r="B11" s="22"/>
      <c r="C11" s="22"/>
      <c r="D11" s="22"/>
      <c r="E11" s="22"/>
      <c r="F11" s="22"/>
      <c r="G11" s="22"/>
    </row>
    <row r="12" spans="1:8" x14ac:dyDescent="0.25">
      <c r="A12" s="22"/>
      <c r="B12" s="22"/>
      <c r="C12" s="22"/>
      <c r="D12" s="22"/>
      <c r="E12" s="22"/>
      <c r="F12" s="22"/>
      <c r="G12" s="22"/>
    </row>
    <row r="13" spans="1:8" x14ac:dyDescent="0.25">
      <c r="A13" s="22"/>
      <c r="B13" s="22"/>
      <c r="C13" s="22"/>
      <c r="D13" s="22"/>
      <c r="E13" s="22"/>
      <c r="F13" s="22"/>
      <c r="G13" s="22"/>
    </row>
    <row r="14" spans="1:8" x14ac:dyDescent="0.25">
      <c r="A14" s="22"/>
      <c r="B14" s="22"/>
      <c r="C14" s="22"/>
      <c r="D14" s="22"/>
      <c r="E14" s="22"/>
      <c r="F14" s="22"/>
      <c r="G14" s="22"/>
    </row>
    <row r="15" spans="1:8" x14ac:dyDescent="0.25">
      <c r="A15" s="22"/>
      <c r="B15" s="22"/>
      <c r="C15" s="22"/>
      <c r="D15" s="22"/>
      <c r="E15" s="22"/>
      <c r="F15" s="22"/>
      <c r="G15" s="22"/>
    </row>
    <row r="16" spans="1:8" x14ac:dyDescent="0.25">
      <c r="A16" s="22"/>
      <c r="B16" s="22"/>
      <c r="C16" s="22"/>
      <c r="D16" s="22"/>
      <c r="E16" s="22"/>
      <c r="F16" s="22"/>
      <c r="G16" s="22"/>
    </row>
    <row r="17" spans="1:7" x14ac:dyDescent="0.25">
      <c r="A17" s="22"/>
      <c r="B17" s="22"/>
      <c r="C17" s="22"/>
      <c r="D17" s="22"/>
      <c r="E17" s="22"/>
      <c r="F17" s="22"/>
      <c r="G17" s="22"/>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ColWidth="11" defaultRowHeight="12.75" x14ac:dyDescent="0.2"/>
  <cols>
    <col min="1" max="1" width="11" style="64"/>
    <col min="2" max="3" width="12.125" style="64" customWidth="1"/>
    <col min="4" max="4" width="24.375" style="64" customWidth="1"/>
    <col min="5" max="8" width="12.125" style="64" customWidth="1"/>
    <col min="9" max="9" width="64.875" style="64" customWidth="1"/>
    <col min="10" max="16384" width="11" style="64"/>
  </cols>
  <sheetData>
    <row r="1" spans="1:10" x14ac:dyDescent="0.2">
      <c r="A1" s="68" t="s">
        <v>315</v>
      </c>
    </row>
    <row r="2" spans="1:10" ht="13.5" thickBot="1" x14ac:dyDescent="0.25"/>
    <row r="3" spans="1:10" ht="26.25" thickBot="1" x14ac:dyDescent="0.25">
      <c r="A3" s="77" t="s">
        <v>12</v>
      </c>
      <c r="B3" s="77" t="s">
        <v>6</v>
      </c>
      <c r="C3" s="78" t="s">
        <v>11</v>
      </c>
      <c r="D3" s="78" t="s">
        <v>7</v>
      </c>
      <c r="E3" s="78" t="s">
        <v>8</v>
      </c>
      <c r="F3" s="78" t="s">
        <v>217</v>
      </c>
      <c r="G3" s="78" t="s">
        <v>9</v>
      </c>
      <c r="H3" s="78" t="s">
        <v>10</v>
      </c>
      <c r="I3" s="78" t="s">
        <v>218</v>
      </c>
    </row>
    <row r="4" spans="1:10" x14ac:dyDescent="0.2">
      <c r="A4" s="83" t="s">
        <v>223</v>
      </c>
      <c r="B4" s="84" t="s">
        <v>271</v>
      </c>
      <c r="C4" s="84" t="s">
        <v>283</v>
      </c>
      <c r="D4" s="84" t="s">
        <v>271</v>
      </c>
      <c r="E4" s="84" t="s">
        <v>263</v>
      </c>
      <c r="F4" s="84" t="s">
        <v>3</v>
      </c>
      <c r="G4" s="84">
        <v>36813598</v>
      </c>
      <c r="H4" s="84">
        <v>2013</v>
      </c>
      <c r="I4" s="85" t="s">
        <v>305</v>
      </c>
      <c r="J4" s="76" t="s">
        <v>15</v>
      </c>
    </row>
    <row r="5" spans="1:10" x14ac:dyDescent="0.2">
      <c r="A5" s="86" t="s">
        <v>223</v>
      </c>
      <c r="B5" s="79" t="s">
        <v>272</v>
      </c>
      <c r="C5" s="79" t="s">
        <v>284</v>
      </c>
      <c r="D5" s="79" t="s">
        <v>288</v>
      </c>
      <c r="E5" s="79" t="s">
        <v>263</v>
      </c>
      <c r="F5" s="79" t="s">
        <v>3</v>
      </c>
      <c r="G5" s="79">
        <v>79359515</v>
      </c>
      <c r="H5" s="79">
        <v>2013</v>
      </c>
      <c r="I5" s="87" t="s">
        <v>305</v>
      </c>
      <c r="J5" s="76" t="s">
        <v>15</v>
      </c>
    </row>
    <row r="6" spans="1:10" x14ac:dyDescent="0.2">
      <c r="A6" s="86" t="s">
        <v>223</v>
      </c>
      <c r="B6" s="79" t="s">
        <v>273</v>
      </c>
      <c r="C6" s="79" t="s">
        <v>285</v>
      </c>
      <c r="D6" s="79" t="s">
        <v>273</v>
      </c>
      <c r="E6" s="79" t="s">
        <v>253</v>
      </c>
      <c r="F6" s="79" t="s">
        <v>265</v>
      </c>
      <c r="G6" s="79">
        <v>1800000000</v>
      </c>
      <c r="H6" s="79">
        <v>2013</v>
      </c>
      <c r="I6" s="87" t="s">
        <v>306</v>
      </c>
      <c r="J6" s="76"/>
    </row>
    <row r="7" spans="1:10" x14ac:dyDescent="0.2">
      <c r="A7" s="86" t="s">
        <v>223</v>
      </c>
      <c r="B7" s="79" t="s">
        <v>274</v>
      </c>
      <c r="C7" s="79" t="s">
        <v>238</v>
      </c>
      <c r="D7" s="79" t="s">
        <v>289</v>
      </c>
      <c r="E7" s="79" t="s">
        <v>263</v>
      </c>
      <c r="F7" s="79" t="s">
        <v>3</v>
      </c>
      <c r="G7" s="79">
        <v>14835120</v>
      </c>
      <c r="H7" s="79">
        <v>2013</v>
      </c>
      <c r="I7" s="87" t="s">
        <v>305</v>
      </c>
      <c r="J7" s="76" t="s">
        <v>15</v>
      </c>
    </row>
    <row r="8" spans="1:10" x14ac:dyDescent="0.2">
      <c r="A8" s="86" t="s">
        <v>223</v>
      </c>
      <c r="B8" s="79" t="s">
        <v>275</v>
      </c>
      <c r="C8" s="79" t="s">
        <v>243</v>
      </c>
      <c r="D8" s="79" t="s">
        <v>290</v>
      </c>
      <c r="E8" s="79" t="s">
        <v>14</v>
      </c>
      <c r="F8" s="79" t="s">
        <v>264</v>
      </c>
      <c r="G8" s="79">
        <v>25747399</v>
      </c>
      <c r="H8" s="79">
        <v>2013</v>
      </c>
      <c r="I8" s="87" t="s">
        <v>305</v>
      </c>
      <c r="J8" s="76" t="s">
        <v>15</v>
      </c>
    </row>
    <row r="9" spans="1:10" x14ac:dyDescent="0.2">
      <c r="A9" s="86" t="s">
        <v>223</v>
      </c>
      <c r="B9" s="79" t="s">
        <v>276</v>
      </c>
      <c r="C9" s="79" t="s">
        <v>286</v>
      </c>
      <c r="D9" s="79" t="s">
        <v>291</v>
      </c>
      <c r="E9" s="79" t="s">
        <v>254</v>
      </c>
      <c r="F9" s="79" t="s">
        <v>3</v>
      </c>
      <c r="G9" s="79">
        <v>239521816</v>
      </c>
      <c r="H9" s="79">
        <v>2013</v>
      </c>
      <c r="I9" s="87" t="s">
        <v>305</v>
      </c>
      <c r="J9" s="76" t="s">
        <v>15</v>
      </c>
    </row>
    <row r="10" spans="1:10" x14ac:dyDescent="0.2">
      <c r="A10" s="86" t="s">
        <v>223</v>
      </c>
      <c r="B10" s="79" t="s">
        <v>277</v>
      </c>
      <c r="C10" s="79" t="s">
        <v>285</v>
      </c>
      <c r="D10" s="79" t="s">
        <v>277</v>
      </c>
      <c r="E10" s="79" t="s">
        <v>263</v>
      </c>
      <c r="F10" s="79" t="s">
        <v>265</v>
      </c>
      <c r="G10" s="79">
        <v>8</v>
      </c>
      <c r="H10" s="79">
        <v>2013</v>
      </c>
      <c r="I10" s="87" t="s">
        <v>305</v>
      </c>
      <c r="J10" s="76" t="s">
        <v>15</v>
      </c>
    </row>
    <row r="11" spans="1:10" x14ac:dyDescent="0.2">
      <c r="A11" s="86" t="s">
        <v>223</v>
      </c>
      <c r="B11" s="79" t="s">
        <v>278</v>
      </c>
      <c r="C11" s="79" t="s">
        <v>287</v>
      </c>
      <c r="D11" s="79" t="s">
        <v>318</v>
      </c>
      <c r="E11" s="79" t="s">
        <v>255</v>
      </c>
      <c r="F11" s="38" t="s">
        <v>256</v>
      </c>
      <c r="G11" s="38"/>
      <c r="H11" s="79">
        <v>2013</v>
      </c>
      <c r="I11" s="87" t="s">
        <v>252</v>
      </c>
      <c r="J11" s="76" t="s">
        <v>15</v>
      </c>
    </row>
    <row r="12" spans="1:10" x14ac:dyDescent="0.2">
      <c r="A12" s="86" t="s">
        <v>223</v>
      </c>
      <c r="B12" s="79" t="s">
        <v>279</v>
      </c>
      <c r="C12" s="79" t="s">
        <v>238</v>
      </c>
      <c r="D12" s="79" t="s">
        <v>250</v>
      </c>
      <c r="E12" s="79" t="s">
        <v>14</v>
      </c>
      <c r="F12" s="79" t="s">
        <v>265</v>
      </c>
      <c r="G12" s="79">
        <v>32273301</v>
      </c>
      <c r="H12" s="79">
        <v>2013</v>
      </c>
      <c r="I12" s="87" t="s">
        <v>305</v>
      </c>
      <c r="J12" s="76" t="s">
        <v>15</v>
      </c>
    </row>
    <row r="13" spans="1:10" x14ac:dyDescent="0.2">
      <c r="A13" s="86" t="s">
        <v>223</v>
      </c>
      <c r="B13" s="79" t="s">
        <v>280</v>
      </c>
      <c r="C13" s="79" t="s">
        <v>244</v>
      </c>
      <c r="D13" s="79" t="s">
        <v>302</v>
      </c>
      <c r="E13" s="79" t="s">
        <v>262</v>
      </c>
      <c r="F13" s="79" t="s">
        <v>264</v>
      </c>
      <c r="G13" s="79">
        <v>1500000000</v>
      </c>
      <c r="H13" s="79">
        <v>2013</v>
      </c>
      <c r="I13" s="87" t="s">
        <v>305</v>
      </c>
      <c r="J13" s="76" t="s">
        <v>15</v>
      </c>
    </row>
    <row r="14" spans="1:10" x14ac:dyDescent="0.2">
      <c r="A14" s="86" t="s">
        <v>223</v>
      </c>
      <c r="B14" s="79" t="s">
        <v>282</v>
      </c>
      <c r="C14" s="79" t="s">
        <v>242</v>
      </c>
      <c r="D14" s="79" t="s">
        <v>303</v>
      </c>
      <c r="E14" s="79" t="s">
        <v>14</v>
      </c>
      <c r="F14" s="79" t="s">
        <v>265</v>
      </c>
      <c r="G14" s="79">
        <v>640716277</v>
      </c>
      <c r="H14" s="79">
        <v>2013</v>
      </c>
      <c r="I14" s="87" t="s">
        <v>305</v>
      </c>
      <c r="J14" s="76" t="s">
        <v>15</v>
      </c>
    </row>
    <row r="15" spans="1:10" x14ac:dyDescent="0.2">
      <c r="A15" s="86" t="s">
        <v>223</v>
      </c>
      <c r="B15" s="79" t="s">
        <v>226</v>
      </c>
      <c r="C15" s="79" t="s">
        <v>237</v>
      </c>
      <c r="D15" s="79" t="s">
        <v>246</v>
      </c>
      <c r="E15" s="79" t="s">
        <v>262</v>
      </c>
      <c r="F15" s="79" t="s">
        <v>3</v>
      </c>
      <c r="G15" s="79">
        <v>205969443</v>
      </c>
      <c r="H15" s="79">
        <v>2014</v>
      </c>
      <c r="I15" s="87" t="s">
        <v>268</v>
      </c>
    </row>
    <row r="16" spans="1:10" x14ac:dyDescent="0.2">
      <c r="A16" s="86" t="s">
        <v>223</v>
      </c>
      <c r="B16" s="79" t="s">
        <v>227</v>
      </c>
      <c r="C16" s="79" t="s">
        <v>238</v>
      </c>
      <c r="D16" s="79" t="s">
        <v>247</v>
      </c>
      <c r="E16" s="79" t="s">
        <v>13</v>
      </c>
      <c r="F16" s="79" t="s">
        <v>265</v>
      </c>
      <c r="G16" s="79">
        <v>18716807</v>
      </c>
      <c r="H16" s="79">
        <v>2014</v>
      </c>
      <c r="I16" s="87" t="s">
        <v>269</v>
      </c>
    </row>
    <row r="17" spans="1:9" x14ac:dyDescent="0.2">
      <c r="A17" s="86" t="s">
        <v>223</v>
      </c>
      <c r="B17" s="79" t="s">
        <v>228</v>
      </c>
      <c r="C17" s="79" t="s">
        <v>239</v>
      </c>
      <c r="D17" s="79" t="s">
        <v>248</v>
      </c>
      <c r="E17" s="79" t="s">
        <v>262</v>
      </c>
      <c r="F17" s="79" t="s">
        <v>266</v>
      </c>
      <c r="G17" s="79">
        <v>98451807</v>
      </c>
      <c r="H17" s="79">
        <v>2014</v>
      </c>
      <c r="I17" s="87" t="s">
        <v>268</v>
      </c>
    </row>
    <row r="18" spans="1:9" x14ac:dyDescent="0.2">
      <c r="A18" s="86" t="s">
        <v>223</v>
      </c>
      <c r="B18" s="79" t="s">
        <v>229</v>
      </c>
      <c r="C18" s="79" t="s">
        <v>240</v>
      </c>
      <c r="D18" s="79" t="s">
        <v>259</v>
      </c>
      <c r="E18" s="79" t="s">
        <v>262</v>
      </c>
      <c r="F18" s="79" t="s">
        <v>3</v>
      </c>
      <c r="G18" s="79">
        <v>16743302</v>
      </c>
      <c r="H18" s="79">
        <v>2014</v>
      </c>
      <c r="I18" s="87" t="s">
        <v>268</v>
      </c>
    </row>
    <row r="19" spans="1:9" x14ac:dyDescent="0.2">
      <c r="A19" s="86" t="s">
        <v>223</v>
      </c>
      <c r="B19" s="79" t="s">
        <v>230</v>
      </c>
      <c r="C19" s="79" t="s">
        <v>241</v>
      </c>
      <c r="D19" s="79" t="s">
        <v>246</v>
      </c>
      <c r="E19" s="79" t="s">
        <v>262</v>
      </c>
      <c r="F19" s="79" t="s">
        <v>3</v>
      </c>
      <c r="G19" s="79">
        <v>16612844</v>
      </c>
      <c r="H19" s="79">
        <v>2014</v>
      </c>
      <c r="I19" s="87" t="s">
        <v>268</v>
      </c>
    </row>
    <row r="20" spans="1:9" x14ac:dyDescent="0.2">
      <c r="A20" s="86" t="s">
        <v>223</v>
      </c>
      <c r="B20" s="79" t="s">
        <v>231</v>
      </c>
      <c r="C20" s="79" t="s">
        <v>242</v>
      </c>
      <c r="D20" s="79" t="s">
        <v>260</v>
      </c>
      <c r="E20" s="79" t="s">
        <v>263</v>
      </c>
      <c r="F20" s="79" t="s">
        <v>3</v>
      </c>
      <c r="G20" s="79">
        <v>71668348</v>
      </c>
      <c r="H20" s="79">
        <v>2014</v>
      </c>
      <c r="I20" s="87" t="s">
        <v>268</v>
      </c>
    </row>
    <row r="21" spans="1:9" x14ac:dyDescent="0.2">
      <c r="A21" s="86" t="s">
        <v>223</v>
      </c>
      <c r="B21" s="79" t="s">
        <v>234</v>
      </c>
      <c r="C21" s="79" t="s">
        <v>244</v>
      </c>
      <c r="D21" s="79" t="s">
        <v>304</v>
      </c>
      <c r="E21" s="79" t="s">
        <v>262</v>
      </c>
      <c r="F21" s="79" t="s">
        <v>266</v>
      </c>
      <c r="G21" s="79">
        <v>1000000000</v>
      </c>
      <c r="H21" s="79">
        <v>2014</v>
      </c>
      <c r="I21" s="87" t="s">
        <v>268</v>
      </c>
    </row>
    <row r="22" spans="1:9" x14ac:dyDescent="0.2">
      <c r="A22" s="86" t="s">
        <v>222</v>
      </c>
      <c r="B22" s="79" t="s">
        <v>224</v>
      </c>
      <c r="C22" s="79" t="s">
        <v>235</v>
      </c>
      <c r="D22" s="79" t="s">
        <v>245</v>
      </c>
      <c r="E22" s="79" t="s">
        <v>14</v>
      </c>
      <c r="F22" s="79" t="s">
        <v>3</v>
      </c>
      <c r="G22" s="79">
        <v>48600000</v>
      </c>
      <c r="H22" s="79">
        <v>2013</v>
      </c>
      <c r="I22" s="87" t="s">
        <v>267</v>
      </c>
    </row>
    <row r="23" spans="1:9" x14ac:dyDescent="0.2">
      <c r="A23" s="86" t="s">
        <v>222</v>
      </c>
      <c r="B23" s="79" t="s">
        <v>225</v>
      </c>
      <c r="C23" s="79" t="s">
        <v>236</v>
      </c>
      <c r="D23" s="79" t="s">
        <v>225</v>
      </c>
      <c r="E23" s="79" t="s">
        <v>262</v>
      </c>
      <c r="F23" s="79" t="s">
        <v>264</v>
      </c>
      <c r="G23" s="79">
        <v>14500000</v>
      </c>
      <c r="H23" s="79">
        <v>2013</v>
      </c>
      <c r="I23" s="87" t="s">
        <v>267</v>
      </c>
    </row>
    <row r="24" spans="1:9" x14ac:dyDescent="0.2">
      <c r="A24" s="86" t="s">
        <v>222</v>
      </c>
      <c r="B24" s="79" t="s">
        <v>225</v>
      </c>
      <c r="C24" s="79" t="s">
        <v>236</v>
      </c>
      <c r="D24" s="79" t="s">
        <v>225</v>
      </c>
      <c r="E24" s="79" t="s">
        <v>262</v>
      </c>
      <c r="F24" s="79" t="s">
        <v>264</v>
      </c>
      <c r="G24" s="79">
        <v>4500000</v>
      </c>
      <c r="H24" s="79">
        <v>2013</v>
      </c>
      <c r="I24" s="87" t="s">
        <v>267</v>
      </c>
    </row>
    <row r="25" spans="1:9" x14ac:dyDescent="0.2">
      <c r="A25" s="88" t="s">
        <v>222</v>
      </c>
      <c r="B25" s="81" t="s">
        <v>232</v>
      </c>
      <c r="C25" s="80" t="s">
        <v>243</v>
      </c>
      <c r="D25" s="81" t="s">
        <v>261</v>
      </c>
      <c r="E25" s="80" t="s">
        <v>263</v>
      </c>
      <c r="F25" s="80" t="s">
        <v>3</v>
      </c>
      <c r="G25" s="82">
        <v>23407359</v>
      </c>
      <c r="H25" s="80">
        <v>2014</v>
      </c>
      <c r="I25" s="89" t="s">
        <v>270</v>
      </c>
    </row>
    <row r="26" spans="1:9" ht="13.5" thickBot="1" x14ac:dyDescent="0.25">
      <c r="A26" s="90" t="s">
        <v>222</v>
      </c>
      <c r="B26" s="91" t="s">
        <v>233</v>
      </c>
      <c r="C26" s="92" t="s">
        <v>243</v>
      </c>
      <c r="D26" s="91" t="s">
        <v>261</v>
      </c>
      <c r="E26" s="92" t="s">
        <v>263</v>
      </c>
      <c r="F26" s="92" t="s">
        <v>3</v>
      </c>
      <c r="G26" s="93">
        <v>35000000</v>
      </c>
      <c r="H26" s="92">
        <v>2014</v>
      </c>
      <c r="I26" s="94" t="s">
        <v>270</v>
      </c>
    </row>
    <row r="27" spans="1:9" x14ac:dyDescent="0.2">
      <c r="G27" s="64">
        <f>SUM(G4:G26)</f>
        <v>5923436944</v>
      </c>
    </row>
  </sheetData>
  <sortState ref="A2:J13">
    <sortCondition ref="A3:A13"/>
  </sortState>
  <phoneticPr fontId="9"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10086;#</Resource_x0020_or_x0020_opinion_x0020_entry>
    <Publish_x0020_to_x0020_web_x003f_ xmlns="94cc8053-8d8c-49ea-856f-1648b6275459">true</Publish_x0020_to_x0020_web_x003f_>
    <Resource_x0020_or_x0020_opinion_x0020_entryC_WebSection xmlns="94cc8053-8d8c-49ea-856f-1648b6275459">10086;#10086</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10086;#10086</Resource_x0020_or_x0020_opinion_x0020_entryAuthor_x0028_s_x0029_>
    <Resource_x0020_or_x0020_opinion_x0020_entryTitle_x002c__x0020_series_x0020_0 xmlns="94cc8053-8d8c-49ea-856f-1648b6275459">10086;#10086</Resource_x0020_or_x0020_opinion_x0020_entryTitle_x002c__x0020_series_x0020_0>
    <C_Resource_x0020_or_x0020_opinion_x0020_entry xmlns="94cc8053-8d8c-49ea-856f-1648b6275459">10086</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United States -  - Research reports and studies</C_Resource_x0020_or_x0020_opinion_x0020_entryTitle_x002c__x0020_series_x0020_0>
    <C_Resource_x0020_or_x0020_opinion_x0020_entryAuthor_x0028_s_x0029_ xmlns="94cc8053-8d8c-49ea-856f-1648b6275459">Alex Doukas and Shelagh Whitley</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92A73E-9FCA-4C52-9613-B25053AA1696}"/>
</file>

<file path=customXml/itemProps2.xml><?xml version="1.0" encoding="utf-8"?>
<ds:datastoreItem xmlns:ds="http://schemas.openxmlformats.org/officeDocument/2006/customXml" ds:itemID="{A8662982-30C1-485E-8DCE-8FD8A0C2DF69}"/>
</file>

<file path=customXml/itemProps3.xml><?xml version="1.0" encoding="utf-8"?>
<ds:datastoreItem xmlns:ds="http://schemas.openxmlformats.org/officeDocument/2006/customXml" ds:itemID="{B6444021-60E9-4424-8A6A-3916BB6084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 States Data Sheet</dc:title>
  <dc:creator>Sam Pickard</dc:creator>
  <cp:lastModifiedBy>Caroline Haywood</cp:lastModifiedBy>
  <dcterms:created xsi:type="dcterms:W3CDTF">2015-08-18T14:38:53Z</dcterms:created>
  <dcterms:modified xsi:type="dcterms:W3CDTF">2015-11-11T13:00:38Z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