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X:\Communications\Typefi\CEP\G20 fossil fuels 2015\Country case studies\Turkey\"/>
    </mc:Choice>
  </mc:AlternateContent>
  <bookViews>
    <workbookView xWindow="0" yWindow="0" windowWidth="21180" windowHeight="13020" tabRatio="500"/>
  </bookViews>
  <sheets>
    <sheet name="Overview" sheetId="9" r:id="rId1"/>
    <sheet name="National Subsidies" sheetId="1" r:id="rId2"/>
    <sheet name="SOE Investment" sheetId="2" r:id="rId3"/>
    <sheet name="PF_Summary" sheetId="3" r:id="rId4"/>
    <sheet name="PF_Domestic_Full" sheetId="5" r:id="rId5"/>
    <sheet name="PF_International_Full" sheetId="6" r:id="rId6"/>
  </sheet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E18" i="1" l="1"/>
  <c r="G18" i="1" s="1"/>
  <c r="F18" i="1"/>
  <c r="E16" i="1"/>
  <c r="F16" i="1" s="1"/>
  <c r="G16" i="1" s="1"/>
  <c r="E15" i="1"/>
  <c r="F15" i="1"/>
  <c r="G15" i="1" s="1"/>
  <c r="E14" i="1"/>
  <c r="F14" i="1" s="1"/>
  <c r="G14" i="1" s="1"/>
  <c r="E13" i="1"/>
  <c r="G13" i="1" s="1"/>
  <c r="E12" i="1"/>
  <c r="E11" i="1"/>
  <c r="F11" i="1" s="1"/>
  <c r="G11" i="1" s="1"/>
  <c r="E10" i="1"/>
  <c r="F10" i="1"/>
  <c r="G10" i="1" s="1"/>
  <c r="G8" i="1"/>
  <c r="E9" i="1"/>
  <c r="F9" i="1"/>
  <c r="G9" i="1" s="1"/>
  <c r="E8" i="1"/>
  <c r="E20" i="1" s="1"/>
  <c r="I18" i="1"/>
  <c r="I20" i="1"/>
  <c r="I15" i="1"/>
  <c r="G12" i="1"/>
  <c r="F4" i="5"/>
  <c r="C5" i="3" s="1"/>
  <c r="F5" i="5"/>
  <c r="C6" i="3"/>
  <c r="F6" i="3" s="1"/>
  <c r="G6" i="3" s="1"/>
  <c r="C7" i="3"/>
  <c r="F7" i="3"/>
  <c r="G10" i="3"/>
  <c r="G11" i="3"/>
  <c r="G12" i="3"/>
  <c r="F12" i="3"/>
  <c r="D12" i="3"/>
  <c r="D14" i="3" s="1"/>
  <c r="E12" i="3"/>
  <c r="E14" i="3"/>
  <c r="C12" i="3"/>
  <c r="G7" i="3"/>
  <c r="G20" i="1" l="1"/>
  <c r="C8" i="3"/>
  <c r="C14" i="3" s="1"/>
  <c r="F5" i="3"/>
  <c r="F20" i="1"/>
  <c r="G5" i="3" l="1"/>
  <c r="F8" i="3"/>
  <c r="G8" i="3" l="1"/>
  <c r="G14" i="3" s="1"/>
  <c r="F14" i="3"/>
</calcChain>
</file>

<file path=xl/sharedStrings.xml><?xml version="1.0" encoding="utf-8"?>
<sst xmlns="http://schemas.openxmlformats.org/spreadsheetml/2006/main" count="192" uniqueCount="98">
  <si>
    <t>https://www.iisd.org/gsi/sites/default/files/ffsandrens_turkey_coal_eng.pdf</t>
  </si>
  <si>
    <t>Capital injections from Treasury to Turkish Hard Coal industry</t>
  </si>
  <si>
    <t>Research and Development</t>
  </si>
  <si>
    <t>Coal</t>
  </si>
  <si>
    <t>Oil &amp; gas</t>
  </si>
  <si>
    <t>Oil</t>
  </si>
  <si>
    <t>Gas</t>
  </si>
  <si>
    <t>OECD - conflicts with MENR 2010-2014 Strategic Plan, table 7: http://www.petder.org.tr/uploads/2013/05/f952799d45bb676cb97557c504401bf0.pdf - if calculating from obj. 1.1 in MENR Strategic plan, total is =46319000 TRY for 2013 and 50951000 TRY for 2014</t>
  </si>
  <si>
    <t>Incentives for "strategic" investments (estimate for coal only)</t>
  </si>
  <si>
    <t>New Petroleum Law – reduced income
tax and customs duty, levies and stamp
tax exemptions</t>
  </si>
  <si>
    <t>Not available</t>
  </si>
  <si>
    <t>Exploration, extraction</t>
  </si>
  <si>
    <t>Exploration</t>
  </si>
  <si>
    <t>Extraction</t>
  </si>
  <si>
    <t>Incentives for “strategic” investments -
social security premium support</t>
  </si>
  <si>
    <t>extraction, production,
power generation</t>
  </si>
  <si>
    <t xml:space="preserve"> https://www.iisd.org/gsi/sites/default/files/ffsandrens_turkey_coal_eng.pdf - Estimate represents the potential subsidy based on planned new coal power plant capacity (does not include oil or other types of coal investments). The annual amount was obtained by dividing
the $11.6 billion total estimate for 2012-2030 by nineteen years, using figures presented in https://www.iisd.org/gsi/sites/default/files/ffsandrens_turkey_coal_eng.pdf</t>
  </si>
  <si>
    <t>OECD</t>
  </si>
  <si>
    <t>Rehabilitation during privatization - power stations</t>
  </si>
  <si>
    <t>OCI</t>
  </si>
  <si>
    <t>Expenditures for new coal power plants</t>
  </si>
  <si>
    <t>Direct spending</t>
  </si>
  <si>
    <t>Turkish state-owned oil and gas explorer and producer TPAO has signed a $1.0 billion (754 million euro) loan agreement with local Isbank [BIST:ISATR] and Vakifbank [BIST:VAKBN] to finance the purchase of an additional 10% stake in the Shah Deniz gas field in Azerbaijan, Turkish media reported on Thursday.</t>
  </si>
  <si>
    <t>Azerbaijan</t>
  </si>
  <si>
    <t>Stage</t>
  </si>
  <si>
    <t>1050MW Kemerkoy and Yenikoy Lignite-Fired Power Plants Privatisation 2014</t>
  </si>
  <si>
    <t>The financing will be used for the privatization of the 1,050MW Kemerkoy and Yenikoy lignite-fired power plants in Milas Mugla, Turkey. IC Ictas and Limak won the tender for the privatisation. They had submitted the highest bid of $2.67bn in April 2014. Garanti Bank, Isbank, Yapı Kredi Bank, Ziraat Bank, Halkbank and Türkiye Sınai Kalkınma Bankası A.Ş. provided the debt financing of $4,267m. The debt facility comprises a 15 year term loan tranche of $1,900m, a 13 year term loan tranche of $200m, a 1 year working capital of $75m and a 4 year L/C of $2,092m. The sponsors arranged the equity financing of $635m. The financing covers the takeover from the Turkish state of the two projects and capital investments into the stations. In addition to the power plants, the operating rights of the surrounding open pit mines and a small port will also be transferred together with the power plants.</t>
  </si>
  <si>
    <t>IJGlobal</t>
  </si>
  <si>
    <t>Halkbank</t>
  </si>
  <si>
    <t>Ziraat Bankasi</t>
  </si>
  <si>
    <t>IJGlobal (note 418.4 million of this is a letter of credit)</t>
  </si>
  <si>
    <t>Vakifbank</t>
  </si>
  <si>
    <t>Subsidy</t>
  </si>
  <si>
    <t>Subsidy type</t>
  </si>
  <si>
    <t>Targeted energy source</t>
  </si>
  <si>
    <t xml:space="preserve">Estimated annual amount, million USD </t>
  </si>
  <si>
    <t>2013 estimate</t>
  </si>
  <si>
    <t>2014 estimate</t>
  </si>
  <si>
    <t>Stage:</t>
  </si>
  <si>
    <t>Tax expenditure</t>
  </si>
  <si>
    <t>Total National Subsidies</t>
  </si>
  <si>
    <t>Institution name</t>
  </si>
  <si>
    <t>Total financing amount (million USD)</t>
  </si>
  <si>
    <t>Domestic</t>
  </si>
  <si>
    <t>International</t>
  </si>
  <si>
    <t>Project</t>
  </si>
  <si>
    <t>Description</t>
  </si>
  <si>
    <t>Fossil Fuel Sector</t>
  </si>
  <si>
    <t>Value</t>
  </si>
  <si>
    <t>Period</t>
  </si>
  <si>
    <t>Recipient Country</t>
  </si>
  <si>
    <t>PF Institution</t>
  </si>
  <si>
    <t>Exploration activities through MENR</t>
  </si>
  <si>
    <t>2013 exchange rate (TRL per USD)</t>
  </si>
  <si>
    <t>2014 exchange rate (TRL per USD)</t>
  </si>
  <si>
    <t>Source</t>
  </si>
  <si>
    <t>The authors welcome feedback on the full report, on the country study, and on this data sheet to improve the accuracy and transparency of information on G20 government support to fossil fuel production.</t>
  </si>
  <si>
    <t>Contents:</t>
  </si>
  <si>
    <t>National subsidies</t>
  </si>
  <si>
    <t>SOE investment</t>
  </si>
  <si>
    <t>Public finance (summary)</t>
  </si>
  <si>
    <t>Public finance (domestic - full)</t>
  </si>
  <si>
    <t>Public finance (international - full)</t>
  </si>
  <si>
    <t>Budget support for TPAO exploration</t>
  </si>
  <si>
    <r>
      <t>National subsidies (</t>
    </r>
    <r>
      <rPr>
        <b/>
        <sz val="10"/>
        <color indexed="62"/>
        <rFont val="Arial"/>
        <family val="2"/>
      </rPr>
      <t xml:space="preserve">million </t>
    </r>
    <r>
      <rPr>
        <b/>
        <sz val="10"/>
        <color rgb="FF4F81BD"/>
        <rFont val="Arial"/>
        <family val="2"/>
      </rPr>
      <t>USD  - except where otherwise indicated)</t>
    </r>
  </si>
  <si>
    <t>MENR</t>
  </si>
  <si>
    <t>Rehabilitation during privatization - hard coal mining</t>
  </si>
  <si>
    <t>Value added tax (VAT), corporate
tax, and special consumption tax
exemptions</t>
  </si>
  <si>
    <t>Mining fund - below market rate loans</t>
  </si>
  <si>
    <t>Electricity production</t>
  </si>
  <si>
    <t>Cross-cutting</t>
  </si>
  <si>
    <t>VakifBank</t>
  </si>
  <si>
    <t>Shah Deniz</t>
  </si>
  <si>
    <t>http://wire.seenews.com/news/turkeys-tpao-gets-1-0-bln-loan-from-isbank-vakifbank-for-shah-deniz-stake-media-435433</t>
  </si>
  <si>
    <t>Natural gas</t>
  </si>
  <si>
    <t>SOE Investment (USD million  - except where otherwise indicated)</t>
  </si>
  <si>
    <t>Estimates are not included for fossil fuel investment by Turkey’s state-owned enterprises (SOEs) because, in some cases data was not available. In other cases,estimates were not included to avoid double-counting where state-owned enterprise investments may be captured in the sections on national subsidies and public finance in this study.</t>
  </si>
  <si>
    <t>Public finance domestic (full) (USD  - except where otherwise indicated)</t>
  </si>
  <si>
    <t>Public finance international (full) (USD  - except where otherwise indicated)</t>
  </si>
  <si>
    <t>Coal mining</t>
  </si>
  <si>
    <t>Coal fired power</t>
  </si>
  <si>
    <t>Upstream oil and gas</t>
  </si>
  <si>
    <t>Annual avg. fossil fuel finance</t>
  </si>
  <si>
    <t>Subtotal domestic</t>
  </si>
  <si>
    <t>Subtotal international</t>
  </si>
  <si>
    <t>Public finance summary (USD  million - except where otherwise indicated)</t>
  </si>
  <si>
    <t>Oil and gas pipelines, power plants and refining</t>
  </si>
  <si>
    <t>Total public finance (TRY m)</t>
  </si>
  <si>
    <t>Multilateral development banks</t>
    <phoneticPr fontId="10" type="noConversion"/>
  </si>
  <si>
    <t xml:space="preserve">Total public finance ($ m) </t>
    <phoneticPr fontId="15" type="noConversion"/>
  </si>
  <si>
    <t>Financing for the privatization of brownfield 457 MW indigenous coal fired power plant and a remaining coal reserve of 100 mn tonnes which is located 30 km south of Kangal (Sivas) city center. Konya Şeker, a local sugar producer but also active in the food, agriculture-breeding and energy sectors was awarded the concession in August 2013.</t>
  </si>
  <si>
    <t>Kangal Coal Fired Power Plant privatisation (457MW)</t>
  </si>
  <si>
    <t>Downstream</t>
  </si>
  <si>
    <t>G20 SUBSIDIES FOR OIL, GAS AND COAL PRODUCTION: TURKEY</t>
  </si>
  <si>
    <r>
      <t xml:space="preserve">This data sheet is a background paper to the report </t>
    </r>
    <r>
      <rPr>
        <i/>
        <sz val="10"/>
        <rFont val="Arial"/>
        <family val="2"/>
      </rPr>
      <t>Empty promises: G20 subsidies to oil, gas and coal production</t>
    </r>
    <r>
      <rPr>
        <sz val="10"/>
        <rFont val="Arial"/>
        <family val="2"/>
      </rPr>
      <t xml:space="preserve"> by Oil Change International (OCI) and the Overseas Development Institute (ODI). It builds on the research completed for the report </t>
    </r>
    <r>
      <rPr>
        <i/>
        <sz val="10"/>
        <rFont val="Arial"/>
        <family val="2"/>
      </rPr>
      <t>The fossil fuel bailout: G20 subsidies to oil, gas and coal exploration</t>
    </r>
    <r>
      <rPr>
        <sz val="10"/>
        <rFont val="Arial"/>
        <family val="2"/>
      </rPr>
      <t>, published in 2014.</t>
    </r>
  </si>
  <si>
    <r>
      <t xml:space="preserve">For the purpose of this report, production subsidies for fossil fuels include: national subsidies, investment by state-owned enterprises (SOEs), and public finance. The full report provides a detailed discussion of technical and transparency issues in identifying fossil production subsidies, and outlines the methodology used in this desk-based study. </t>
    </r>
    <r>
      <rPr>
        <b/>
        <sz val="10"/>
        <color indexed="8"/>
        <rFont val="Arial"/>
        <family val="2"/>
      </rPr>
      <t>In addition, a brief outline of the methodology used in this report is also in the country summary.</t>
    </r>
  </si>
  <si>
    <t xml:space="preserve">Read the full report: http://odi.org/empty-promises  </t>
  </si>
  <si>
    <t>Read the Turkey country study: http://www.odi.org/publications/10084-g20-subsidies-oil-gas-coal-production-turkey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</si>
</sst>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9" formatCode="_-* #,##0_-;\-* #,##0_-;_-* &quot;-&quot;??_-;_-@_-"/>
  </numFmts>
  <fonts count="18"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Calibri"/>
      <family val="2"/>
      <scheme val="minor"/>
    </font>
    <font>
      <b/>
      <sz val="10"/>
      <color indexed="8"/>
      <name val="Arial"/>
      <family val="2"/>
    </font>
    <font>
      <sz val="10"/>
      <color indexed="8"/>
      <name val="Arial"/>
      <family val="2"/>
    </font>
    <font>
      <u/>
      <sz val="10"/>
      <color indexed="12"/>
      <name val="Arial"/>
      <family val="2"/>
    </font>
    <font>
      <sz val="10"/>
      <color indexed="8"/>
      <name val="Arial"/>
      <family val="2"/>
    </font>
    <font>
      <b/>
      <sz val="10"/>
      <color indexed="8"/>
      <name val="Arial"/>
      <family val="2"/>
    </font>
    <font>
      <sz val="10"/>
      <color indexed="8"/>
      <name val="Arial"/>
      <family val="2"/>
    </font>
    <font>
      <b/>
      <sz val="10"/>
      <color rgb="FF4F81BD"/>
      <name val="Arial"/>
      <family val="2"/>
    </font>
    <font>
      <b/>
      <sz val="10"/>
      <color indexed="8"/>
      <name val="Arial"/>
      <family val="2"/>
    </font>
    <font>
      <b/>
      <i/>
      <sz val="10"/>
      <color indexed="8"/>
      <name val="Arial"/>
      <family val="2"/>
    </font>
    <font>
      <i/>
      <sz val="10"/>
      <color indexed="8"/>
      <name val="Arial"/>
      <family val="2"/>
    </font>
    <font>
      <b/>
      <sz val="10"/>
      <color indexed="62"/>
      <name val="Arial"/>
      <family val="2"/>
    </font>
    <font>
      <sz val="8"/>
      <name val="Verdana"/>
      <family val="2"/>
    </font>
    <font>
      <sz val="10"/>
      <name val="Arial"/>
      <family val="2"/>
    </font>
    <font>
      <i/>
      <sz val="10"/>
      <name val="Arial"/>
      <family val="2"/>
    </font>
  </fonts>
  <fills count="6">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theme="0"/>
        <bgColor indexed="64"/>
      </patternFill>
    </fill>
    <fill>
      <patternFill patternType="solid">
        <fgColor theme="9"/>
        <bgColor indexed="64"/>
      </patternFill>
    </fill>
  </fills>
  <borders count="26">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43" fontId="3" fillId="0" borderId="0" applyFont="0" applyFill="0" applyBorder="0" applyAlignment="0" applyProtection="0"/>
    <xf numFmtId="0" fontId="1" fillId="0" borderId="0" applyNumberFormat="0" applyFill="0" applyBorder="0" applyAlignment="0" applyProtection="0"/>
  </cellStyleXfs>
  <cellXfs count="91">
    <xf numFmtId="0" fontId="0" fillId="0" borderId="0" xfId="0"/>
    <xf numFmtId="0" fontId="5" fillId="0" borderId="0" xfId="0" applyFont="1"/>
    <xf numFmtId="0" fontId="5" fillId="0" borderId="0" xfId="0" applyFont="1" applyAlignment="1">
      <alignment horizontal="justify" vertical="center"/>
    </xf>
    <xf numFmtId="0" fontId="4" fillId="0" borderId="0" xfId="0" applyFont="1" applyAlignment="1">
      <alignment horizontal="justify" vertical="center"/>
    </xf>
    <xf numFmtId="0" fontId="6" fillId="0" borderId="0" xfId="1" applyFont="1" applyFill="1" applyBorder="1" applyAlignment="1">
      <alignment horizontal="justify" vertical="center"/>
    </xf>
    <xf numFmtId="0" fontId="7" fillId="0" borderId="0" xfId="0" applyFont="1"/>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Fill="1" applyBorder="1" applyAlignment="1">
      <alignment horizontal="left"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Border="1" applyAlignment="1">
      <alignment horizontal="left" vertical="center" wrapText="1"/>
    </xf>
    <xf numFmtId="0" fontId="8" fillId="0" borderId="8" xfId="0" applyFont="1" applyFill="1" applyBorder="1" applyAlignment="1">
      <alignment horizontal="center" vertical="center" wrapText="1"/>
    </xf>
    <xf numFmtId="0" fontId="9" fillId="0" borderId="3" xfId="0" applyFont="1" applyBorder="1" applyAlignment="1">
      <alignment horizontal="left" vertical="top"/>
    </xf>
    <xf numFmtId="0" fontId="9" fillId="0" borderId="5" xfId="0" applyFont="1" applyBorder="1" applyAlignment="1">
      <alignment horizontal="left" vertical="top"/>
    </xf>
    <xf numFmtId="0" fontId="10" fillId="0" borderId="0" xfId="0" applyFont="1" applyAlignment="1">
      <alignment vertical="center"/>
    </xf>
    <xf numFmtId="0" fontId="7" fillId="2" borderId="0" xfId="0" applyFont="1" applyFill="1"/>
    <xf numFmtId="0" fontId="7" fillId="0" borderId="0" xfId="0" applyFont="1" applyAlignment="1">
      <alignment wrapText="1"/>
    </xf>
    <xf numFmtId="0" fontId="11" fillId="0" borderId="2" xfId="0" applyFont="1" applyBorder="1" applyAlignment="1">
      <alignment vertical="center" wrapText="1"/>
    </xf>
    <xf numFmtId="0" fontId="7" fillId="0" borderId="3" xfId="0" applyFont="1" applyBorder="1" applyAlignment="1">
      <alignment horizontal="left" vertical="top" wrapText="1"/>
    </xf>
    <xf numFmtId="0" fontId="7" fillId="0" borderId="5" xfId="0" applyFont="1" applyBorder="1" applyAlignment="1">
      <alignment horizontal="left" vertical="top" wrapText="1"/>
    </xf>
    <xf numFmtId="0" fontId="7" fillId="0" borderId="5" xfId="0" applyFont="1" applyFill="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5" xfId="0" applyFont="1" applyBorder="1" applyAlignment="1">
      <alignment vertical="center" wrapText="1"/>
    </xf>
    <xf numFmtId="0" fontId="11" fillId="0" borderId="4" xfId="0" applyFont="1" applyBorder="1" applyAlignment="1">
      <alignment horizontal="center" vertical="center" wrapText="1"/>
    </xf>
    <xf numFmtId="0" fontId="11" fillId="0" borderId="0" xfId="0" applyFont="1" applyAlignment="1">
      <alignment wrapText="1"/>
    </xf>
    <xf numFmtId="0" fontId="7" fillId="0" borderId="0" xfId="0" applyFont="1" applyFill="1" applyAlignment="1">
      <alignment wrapText="1"/>
    </xf>
    <xf numFmtId="0" fontId="7" fillId="0" borderId="0" xfId="0" applyFont="1" applyFill="1"/>
    <xf numFmtId="169" fontId="13" fillId="0" borderId="5" xfId="3" applyNumberFormat="1" applyFont="1" applyBorder="1" applyAlignment="1">
      <alignment vertical="center" wrapText="1"/>
    </xf>
    <xf numFmtId="169" fontId="7" fillId="0" borderId="0" xfId="3" applyNumberFormat="1" applyFont="1"/>
    <xf numFmtId="169" fontId="12" fillId="0" borderId="2" xfId="3" applyNumberFormat="1" applyFont="1" applyBorder="1" applyAlignment="1">
      <alignment vertical="center" wrapText="1"/>
    </xf>
    <xf numFmtId="169" fontId="7" fillId="0" borderId="5" xfId="3" applyNumberFormat="1" applyFont="1" applyBorder="1" applyAlignment="1">
      <alignment horizontal="left" vertical="top" wrapText="1"/>
    </xf>
    <xf numFmtId="169" fontId="7" fillId="0" borderId="5" xfId="3" applyNumberFormat="1" applyFont="1" applyFill="1" applyBorder="1" applyAlignment="1">
      <alignment horizontal="left" vertical="top" wrapText="1"/>
    </xf>
    <xf numFmtId="169" fontId="7" fillId="0" borderId="3" xfId="3" applyNumberFormat="1" applyFont="1" applyBorder="1" applyAlignment="1">
      <alignment horizontal="left" vertical="top" wrapText="1"/>
    </xf>
    <xf numFmtId="169" fontId="7" fillId="0" borderId="0" xfId="3" applyNumberFormat="1" applyFont="1" applyAlignment="1">
      <alignment horizontal="left"/>
    </xf>
    <xf numFmtId="169" fontId="11" fillId="0" borderId="2" xfId="3" applyNumberFormat="1" applyFont="1" applyBorder="1" applyAlignment="1">
      <alignment horizontal="left" vertical="center" wrapText="1"/>
    </xf>
    <xf numFmtId="169" fontId="11" fillId="0" borderId="5" xfId="3" applyNumberFormat="1" applyFont="1" applyBorder="1" applyAlignment="1">
      <alignment horizontal="left" vertical="center" wrapText="1"/>
    </xf>
    <xf numFmtId="0" fontId="10" fillId="0" borderId="0" xfId="0" applyFont="1" applyBorder="1" applyAlignment="1">
      <alignment horizontal="left" vertical="center"/>
    </xf>
    <xf numFmtId="0" fontId="7" fillId="0" borderId="0" xfId="0" applyFont="1" applyAlignment="1">
      <alignment vertical="center" wrapText="1"/>
    </xf>
    <xf numFmtId="0" fontId="10" fillId="0" borderId="0" xfId="0" applyFont="1" applyAlignment="1"/>
    <xf numFmtId="169" fontId="7" fillId="0" borderId="3" xfId="3" applyNumberFormat="1" applyFont="1" applyFill="1" applyBorder="1" applyAlignment="1">
      <alignment horizontal="left" vertical="top" wrapText="1"/>
    </xf>
    <xf numFmtId="169" fontId="7" fillId="4" borderId="5" xfId="3" applyNumberFormat="1" applyFont="1" applyFill="1" applyBorder="1" applyAlignment="1">
      <alignment horizontal="left" vertical="top" wrapText="1"/>
    </xf>
    <xf numFmtId="169" fontId="14" fillId="0" borderId="0" xfId="3" applyNumberFormat="1" applyFont="1" applyAlignment="1">
      <alignment vertical="center"/>
    </xf>
    <xf numFmtId="169" fontId="5" fillId="0" borderId="0" xfId="3" applyNumberFormat="1" applyFont="1"/>
    <xf numFmtId="169" fontId="9" fillId="0" borderId="0" xfId="3" applyNumberFormat="1" applyFont="1"/>
    <xf numFmtId="169" fontId="5" fillId="0" borderId="12" xfId="3" applyNumberFormat="1" applyFont="1" applyBorder="1" applyAlignment="1">
      <alignment horizontal="left" vertical="center" wrapText="1"/>
    </xf>
    <xf numFmtId="169" fontId="8" fillId="0" borderId="13" xfId="3" applyNumberFormat="1" applyFont="1" applyBorder="1" applyAlignment="1">
      <alignment horizontal="right" vertical="center" wrapText="1"/>
    </xf>
    <xf numFmtId="169" fontId="9" fillId="0" borderId="14" xfId="3" applyNumberFormat="1" applyFont="1" applyBorder="1" applyAlignment="1">
      <alignment horizontal="right"/>
    </xf>
    <xf numFmtId="169" fontId="9" fillId="0" borderId="12" xfId="3" applyNumberFormat="1" applyFont="1" applyBorder="1" applyAlignment="1">
      <alignment horizontal="left" vertical="center" wrapText="1"/>
    </xf>
    <xf numFmtId="169" fontId="11" fillId="0" borderId="13" xfId="3" applyNumberFormat="1" applyFont="1" applyBorder="1" applyAlignment="1">
      <alignment horizontal="right" vertical="center" wrapText="1"/>
    </xf>
    <xf numFmtId="169" fontId="5" fillId="0" borderId="14" xfId="3" applyNumberFormat="1" applyFont="1" applyBorder="1" applyAlignment="1">
      <alignment horizontal="right"/>
    </xf>
    <xf numFmtId="169" fontId="9" fillId="3" borderId="12" xfId="3" applyNumberFormat="1" applyFont="1" applyFill="1" applyBorder="1" applyAlignment="1">
      <alignment horizontal="left" wrapText="1"/>
    </xf>
    <xf numFmtId="169" fontId="9" fillId="3" borderId="13" xfId="3" applyNumberFormat="1" applyFont="1" applyFill="1" applyBorder="1" applyAlignment="1">
      <alignment horizontal="right" wrapText="1"/>
    </xf>
    <xf numFmtId="169" fontId="11" fillId="3" borderId="13" xfId="3" applyNumberFormat="1" applyFont="1" applyFill="1" applyBorder="1" applyAlignment="1">
      <alignment horizontal="right" wrapText="1"/>
    </xf>
    <xf numFmtId="169" fontId="5" fillId="3" borderId="13" xfId="3" applyNumberFormat="1" applyFont="1" applyFill="1" applyBorder="1" applyAlignment="1">
      <alignment horizontal="right" wrapText="1"/>
    </xf>
    <xf numFmtId="169" fontId="8" fillId="3" borderId="13" xfId="3" applyNumberFormat="1" applyFont="1" applyFill="1" applyBorder="1" applyAlignment="1">
      <alignment horizontal="right" wrapText="1"/>
    </xf>
    <xf numFmtId="169" fontId="8" fillId="3" borderId="14" xfId="3" applyNumberFormat="1" applyFont="1" applyFill="1" applyBorder="1" applyAlignment="1">
      <alignment horizontal="right" wrapText="1"/>
    </xf>
    <xf numFmtId="169" fontId="5" fillId="0" borderId="0" xfId="3" applyNumberFormat="1" applyFont="1" applyFill="1"/>
    <xf numFmtId="169" fontId="8" fillId="3" borderId="18" xfId="3" applyNumberFormat="1" applyFont="1" applyFill="1" applyBorder="1"/>
    <xf numFmtId="169" fontId="9" fillId="3" borderId="19" xfId="3" applyNumberFormat="1" applyFont="1" applyFill="1" applyBorder="1"/>
    <xf numFmtId="169" fontId="9" fillId="3" borderId="20" xfId="3" applyNumberFormat="1" applyFont="1" applyFill="1" applyBorder="1" applyAlignment="1">
      <alignment horizontal="right"/>
    </xf>
    <xf numFmtId="169" fontId="4" fillId="0" borderId="15" xfId="3" applyNumberFormat="1" applyFont="1" applyBorder="1" applyAlignment="1">
      <alignment horizontal="center" wrapText="1"/>
    </xf>
    <xf numFmtId="169" fontId="4" fillId="0" borderId="16" xfId="3" applyNumberFormat="1" applyFont="1" applyBorder="1" applyAlignment="1">
      <alignment horizontal="center" wrapText="1"/>
    </xf>
    <xf numFmtId="169" fontId="4" fillId="0" borderId="17" xfId="3" applyNumberFormat="1" applyFont="1" applyBorder="1" applyAlignment="1">
      <alignment horizontal="center" wrapText="1"/>
    </xf>
    <xf numFmtId="169" fontId="5" fillId="0" borderId="12" xfId="3" applyNumberFormat="1" applyFont="1" applyFill="1" applyBorder="1" applyAlignment="1">
      <alignment horizontal="left" wrapText="1"/>
    </xf>
    <xf numFmtId="169" fontId="8" fillId="0" borderId="13" xfId="3" applyNumberFormat="1" applyFont="1" applyFill="1" applyBorder="1" applyAlignment="1">
      <alignment horizontal="right" wrapText="1"/>
    </xf>
    <xf numFmtId="169" fontId="8" fillId="0" borderId="14" xfId="3" applyNumberFormat="1" applyFont="1" applyFill="1" applyBorder="1" applyAlignment="1">
      <alignment horizontal="right" wrapText="1"/>
    </xf>
    <xf numFmtId="169" fontId="11" fillId="3" borderId="14" xfId="3" applyNumberFormat="1" applyFont="1" applyFill="1" applyBorder="1" applyAlignment="1">
      <alignment horizontal="right" wrapText="1"/>
    </xf>
    <xf numFmtId="169" fontId="5" fillId="0" borderId="18" xfId="3" applyNumberFormat="1" applyFont="1" applyFill="1" applyBorder="1" applyAlignment="1">
      <alignment horizontal="left" wrapText="1"/>
    </xf>
    <xf numFmtId="169" fontId="8" fillId="0" borderId="19" xfId="3" applyNumberFormat="1" applyFont="1" applyFill="1" applyBorder="1" applyAlignment="1">
      <alignment horizontal="right" wrapText="1"/>
    </xf>
    <xf numFmtId="169" fontId="8" fillId="0" borderId="20" xfId="3" applyNumberFormat="1" applyFont="1" applyFill="1" applyBorder="1" applyAlignment="1">
      <alignment horizontal="right" wrapText="1"/>
    </xf>
    <xf numFmtId="169" fontId="11" fillId="3" borderId="22" xfId="3" applyNumberFormat="1" applyFont="1" applyFill="1" applyBorder="1" applyAlignment="1">
      <alignment horizontal="right" wrapText="1"/>
    </xf>
    <xf numFmtId="169" fontId="11" fillId="3" borderId="21" xfId="3" applyNumberFormat="1" applyFont="1" applyFill="1" applyBorder="1" applyAlignment="1">
      <alignment horizontal="left" wrapText="1"/>
    </xf>
    <xf numFmtId="0" fontId="10" fillId="0" borderId="0" xfId="0" applyFont="1" applyBorder="1" applyAlignment="1">
      <alignment horizontal="left" vertical="center" wrapText="1"/>
    </xf>
    <xf numFmtId="169" fontId="4" fillId="0" borderId="9" xfId="3" applyNumberFormat="1" applyFont="1" applyBorder="1" applyAlignment="1">
      <alignment horizontal="center" wrapText="1"/>
    </xf>
    <xf numFmtId="169" fontId="4" fillId="0" borderId="10" xfId="3" applyNumberFormat="1" applyFont="1" applyBorder="1" applyAlignment="1">
      <alignment horizontal="center" wrapText="1"/>
    </xf>
    <xf numFmtId="169" fontId="4" fillId="0" borderId="11" xfId="3" applyNumberFormat="1" applyFont="1" applyBorder="1" applyAlignment="1">
      <alignment horizontal="center" wrapText="1"/>
    </xf>
    <xf numFmtId="169" fontId="8" fillId="0" borderId="12" xfId="3" applyNumberFormat="1" applyFont="1" applyBorder="1" applyAlignment="1">
      <alignment horizontal="center" wrapText="1"/>
    </xf>
    <xf numFmtId="169" fontId="9" fillId="0" borderId="13" xfId="3" applyNumberFormat="1" applyFont="1" applyBorder="1" applyAlignment="1">
      <alignment horizontal="center" wrapText="1"/>
    </xf>
    <xf numFmtId="169" fontId="9" fillId="0" borderId="14" xfId="3" applyNumberFormat="1" applyFont="1" applyBorder="1" applyAlignment="1">
      <alignment horizontal="center" wrapText="1"/>
    </xf>
    <xf numFmtId="169" fontId="11" fillId="3" borderId="23" xfId="3" applyNumberFormat="1" applyFont="1" applyFill="1" applyBorder="1" applyAlignment="1">
      <alignment horizontal="center" wrapText="1"/>
    </xf>
    <xf numFmtId="169" fontId="11" fillId="3" borderId="24" xfId="3" applyNumberFormat="1" applyFont="1" applyFill="1" applyBorder="1" applyAlignment="1">
      <alignment horizontal="center" wrapText="1"/>
    </xf>
    <xf numFmtId="169" fontId="11" fillId="3" borderId="25" xfId="3" applyNumberFormat="1" applyFont="1" applyFill="1" applyBorder="1" applyAlignment="1">
      <alignment horizontal="center" wrapText="1"/>
    </xf>
    <xf numFmtId="0" fontId="4" fillId="5" borderId="0" xfId="0" applyFont="1" applyFill="1" applyAlignment="1">
      <alignment vertical="center"/>
    </xf>
    <xf numFmtId="0" fontId="16" fillId="0" borderId="0" xfId="0" applyFont="1" applyAlignment="1">
      <alignment horizontal="justify" vertical="center" wrapText="1"/>
    </xf>
    <xf numFmtId="0" fontId="1" fillId="0" borderId="0" xfId="4"/>
    <xf numFmtId="0" fontId="1" fillId="4" borderId="0" xfId="4" applyFill="1" applyAlignment="1">
      <alignment horizontal="justify" vertical="center"/>
    </xf>
    <xf numFmtId="0" fontId="1" fillId="0" borderId="0" xfId="4" applyAlignment="1">
      <alignment horizontal="justify" vertical="center"/>
    </xf>
    <xf numFmtId="0" fontId="1" fillId="0" borderId="0" xfId="4" applyFill="1" applyBorder="1" applyAlignment="1">
      <alignment horizontal="justify" vertical="center"/>
    </xf>
  </cellXfs>
  <cellStyles count="5">
    <cellStyle name="Comma" xfId="3" builtinId="3"/>
    <cellStyle name="Followed Hyperlink" xfId="2" builtinId="9" hidden="1"/>
    <cellStyle name="Hyperlink" xfId="1" builtinId="8" hidden="1"/>
    <cellStyle name="Hyperlink" xfId="4"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odi.org/publications/10084-g20-subsidies-oil-gas-coal-production-turkey" TargetMode="External"/><Relationship Id="rId1" Type="http://schemas.openxmlformats.org/officeDocument/2006/relationships/hyperlink" Target="http://www.odi.org/empty-promi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6"/>
  <sheetViews>
    <sheetView tabSelected="1" topLeftCell="B1" workbookViewId="0">
      <selection activeCell="B3" sqref="B3"/>
    </sheetView>
  </sheetViews>
  <sheetFormatPr defaultColWidth="8.625" defaultRowHeight="12.75" x14ac:dyDescent="0.2"/>
  <cols>
    <col min="1" max="1" width="8.625" style="1"/>
    <col min="2" max="2" width="112.625" style="1" customWidth="1"/>
    <col min="3" max="16384" width="8.625" style="1"/>
  </cols>
  <sheetData>
    <row r="1" spans="2:2" ht="36" customHeight="1" x14ac:dyDescent="0.2">
      <c r="B1" s="85" t="s">
        <v>93</v>
      </c>
    </row>
    <row r="3" spans="2:2" ht="38.25" x14ac:dyDescent="0.2">
      <c r="B3" s="86" t="s">
        <v>94</v>
      </c>
    </row>
    <row r="4" spans="2:2" ht="51" x14ac:dyDescent="0.2">
      <c r="B4" s="2" t="s">
        <v>95</v>
      </c>
    </row>
    <row r="5" spans="2:2" ht="30" customHeight="1" x14ac:dyDescent="0.2">
      <c r="B5" s="2" t="s">
        <v>56</v>
      </c>
    </row>
    <row r="6" spans="2:2" x14ac:dyDescent="0.2">
      <c r="B6" s="2"/>
    </row>
    <row r="7" spans="2:2" ht="15.75" x14ac:dyDescent="0.25">
      <c r="B7" s="87" t="s">
        <v>96</v>
      </c>
    </row>
    <row r="8" spans="2:2" ht="15.75" x14ac:dyDescent="0.2">
      <c r="B8" s="88" t="s">
        <v>97</v>
      </c>
    </row>
    <row r="10" spans="2:2" x14ac:dyDescent="0.2">
      <c r="B10" s="3" t="s">
        <v>57</v>
      </c>
    </row>
    <row r="11" spans="2:2" ht="15.75" x14ac:dyDescent="0.2">
      <c r="B11" s="89" t="s">
        <v>58</v>
      </c>
    </row>
    <row r="12" spans="2:2" ht="15.75" x14ac:dyDescent="0.2">
      <c r="B12" s="90" t="s">
        <v>59</v>
      </c>
    </row>
    <row r="13" spans="2:2" ht="15.75" x14ac:dyDescent="0.2">
      <c r="B13" s="90" t="s">
        <v>60</v>
      </c>
    </row>
    <row r="14" spans="2:2" ht="15.75" x14ac:dyDescent="0.2">
      <c r="B14" s="90" t="s">
        <v>61</v>
      </c>
    </row>
    <row r="15" spans="2:2" ht="15.75" x14ac:dyDescent="0.2">
      <c r="B15" s="90" t="s">
        <v>62</v>
      </c>
    </row>
    <row r="16" spans="2:2" x14ac:dyDescent="0.2">
      <c r="B16" s="4"/>
    </row>
  </sheetData>
  <phoneticPr fontId="15" type="noConversion"/>
  <hyperlinks>
    <hyperlink ref="B11" location="'National Subsidies'!A1" display="National subsidies"/>
    <hyperlink ref="B12" location="'SOE Investment'!A1" display="SOE investment"/>
    <hyperlink ref="B13" location="PF_Summary!A1" display="Public finance (summary)"/>
    <hyperlink ref="B14" location="PF_Domestic_Full!A1" display="Public finance (domestic - full)"/>
    <hyperlink ref="B15" location="PF_International_Full!A1" display="Public finance (international - full)"/>
    <hyperlink ref="B7" r:id="rId1" display="Read the full report: www.odi.org/empty-promises  "/>
    <hyperlink ref="B8" r:id="rId2"/>
  </hyperlinks>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A3" sqref="A3"/>
    </sheetView>
  </sheetViews>
  <sheetFormatPr defaultColWidth="11" defaultRowHeight="12.75" x14ac:dyDescent="0.2"/>
  <cols>
    <col min="1" max="1" width="26" style="5" customWidth="1"/>
    <col min="2" max="4" width="11" style="5"/>
    <col min="5" max="6" width="13.125" style="31" customWidth="1"/>
    <col min="7" max="7" width="14.625" style="36" customWidth="1"/>
    <col min="8" max="8" width="90.125" style="17" customWidth="1"/>
    <col min="9" max="9" width="29.125" style="5" bestFit="1" customWidth="1"/>
    <col min="10" max="16384" width="11" style="5"/>
  </cols>
  <sheetData>
    <row r="1" spans="1:10" x14ac:dyDescent="0.2">
      <c r="A1" s="39" t="s">
        <v>64</v>
      </c>
    </row>
    <row r="2" spans="1:10" ht="13.5" thickBot="1" x14ac:dyDescent="0.25"/>
    <row r="3" spans="1:10" ht="38.25" x14ac:dyDescent="0.2">
      <c r="A3" s="18" t="s">
        <v>32</v>
      </c>
      <c r="B3" s="18" t="s">
        <v>33</v>
      </c>
      <c r="C3" s="18" t="s">
        <v>38</v>
      </c>
      <c r="D3" s="18" t="s">
        <v>34</v>
      </c>
      <c r="E3" s="32" t="s">
        <v>36</v>
      </c>
      <c r="F3" s="32" t="s">
        <v>37</v>
      </c>
      <c r="G3" s="37" t="s">
        <v>35</v>
      </c>
      <c r="H3" s="27" t="s">
        <v>55</v>
      </c>
    </row>
    <row r="4" spans="1:10" ht="64.5" thickBot="1" x14ac:dyDescent="0.25">
      <c r="A4" s="19" t="s">
        <v>8</v>
      </c>
      <c r="B4" s="20" t="s">
        <v>39</v>
      </c>
      <c r="C4" s="20"/>
      <c r="D4" s="20" t="s">
        <v>3</v>
      </c>
      <c r="E4" s="33" t="s">
        <v>10</v>
      </c>
      <c r="F4" s="33" t="s">
        <v>10</v>
      </c>
      <c r="G4" s="33" t="s">
        <v>10</v>
      </c>
      <c r="H4" s="17" t="s">
        <v>16</v>
      </c>
      <c r="I4" s="16" t="s">
        <v>53</v>
      </c>
      <c r="J4" s="16">
        <v>1.982</v>
      </c>
    </row>
    <row r="5" spans="1:10" ht="64.5" thickBot="1" x14ac:dyDescent="0.25">
      <c r="A5" s="19" t="s">
        <v>9</v>
      </c>
      <c r="B5" s="20" t="s">
        <v>39</v>
      </c>
      <c r="C5" s="20" t="s">
        <v>11</v>
      </c>
      <c r="D5" s="20" t="s">
        <v>4</v>
      </c>
      <c r="E5" s="33" t="s">
        <v>10</v>
      </c>
      <c r="F5" s="33" t="s">
        <v>10</v>
      </c>
      <c r="G5" s="33" t="s">
        <v>10</v>
      </c>
      <c r="I5" s="16" t="s">
        <v>54</v>
      </c>
      <c r="J5" s="16">
        <v>2.2759999999999998</v>
      </c>
    </row>
    <row r="6" spans="1:10" ht="39" thickBot="1" x14ac:dyDescent="0.25">
      <c r="A6" s="20" t="s">
        <v>67</v>
      </c>
      <c r="B6" s="20" t="s">
        <v>39</v>
      </c>
      <c r="C6" s="20" t="s">
        <v>12</v>
      </c>
      <c r="D6" s="20" t="s">
        <v>5</v>
      </c>
      <c r="E6" s="33" t="s">
        <v>10</v>
      </c>
      <c r="F6" s="33" t="s">
        <v>10</v>
      </c>
      <c r="G6" s="33" t="s">
        <v>10</v>
      </c>
      <c r="H6" s="17" t="s">
        <v>17</v>
      </c>
    </row>
    <row r="7" spans="1:10" ht="51.75" thickBot="1" x14ac:dyDescent="0.25">
      <c r="A7" s="20" t="s">
        <v>14</v>
      </c>
      <c r="B7" s="20" t="s">
        <v>39</v>
      </c>
      <c r="C7" s="20" t="s">
        <v>15</v>
      </c>
      <c r="D7" s="20" t="s">
        <v>5</v>
      </c>
      <c r="E7" s="43" t="s">
        <v>10</v>
      </c>
      <c r="F7" s="33" t="s">
        <v>10</v>
      </c>
      <c r="G7" s="33" t="s">
        <v>10</v>
      </c>
    </row>
    <row r="8" spans="1:10" s="29" customFormat="1" ht="26.25" thickBot="1" x14ac:dyDescent="0.25">
      <c r="A8" s="21" t="s">
        <v>63</v>
      </c>
      <c r="B8" s="21" t="s">
        <v>21</v>
      </c>
      <c r="C8" s="21"/>
      <c r="D8" s="21" t="s">
        <v>4</v>
      </c>
      <c r="E8" s="43">
        <f>500000000/1000000</f>
        <v>500</v>
      </c>
      <c r="F8" s="34">
        <v>0</v>
      </c>
      <c r="G8" s="34">
        <f>250000000/1000000</f>
        <v>250</v>
      </c>
      <c r="H8" s="28"/>
    </row>
    <row r="9" spans="1:10" ht="39" thickBot="1" x14ac:dyDescent="0.25">
      <c r="A9" s="20" t="s">
        <v>52</v>
      </c>
      <c r="B9" s="21" t="s">
        <v>21</v>
      </c>
      <c r="C9" s="20" t="s">
        <v>12</v>
      </c>
      <c r="D9" s="20" t="s">
        <v>3</v>
      </c>
      <c r="E9" s="43">
        <f>33835140.5703125/J4/1000000</f>
        <v>17.071211185828709</v>
      </c>
      <c r="F9" s="33">
        <f t="shared" ref="F9:G11" si="0">E9</f>
        <v>17.071211185828709</v>
      </c>
      <c r="G9" s="34">
        <f t="shared" si="0"/>
        <v>17.071211185828709</v>
      </c>
      <c r="H9" s="17" t="s">
        <v>7</v>
      </c>
    </row>
    <row r="10" spans="1:10" ht="39" thickBot="1" x14ac:dyDescent="0.25">
      <c r="A10" s="20" t="s">
        <v>52</v>
      </c>
      <c r="B10" s="21" t="s">
        <v>21</v>
      </c>
      <c r="C10" s="20" t="s">
        <v>12</v>
      </c>
      <c r="D10" s="20" t="s">
        <v>5</v>
      </c>
      <c r="E10" s="43">
        <f>32642216/J4/1000000</f>
        <v>16.469331987891017</v>
      </c>
      <c r="F10" s="33">
        <f t="shared" si="0"/>
        <v>16.469331987891017</v>
      </c>
      <c r="G10" s="34">
        <f t="shared" si="0"/>
        <v>16.469331987891017</v>
      </c>
      <c r="H10" s="17" t="s">
        <v>7</v>
      </c>
    </row>
    <row r="11" spans="1:10" ht="39" thickBot="1" x14ac:dyDescent="0.25">
      <c r="A11" s="20" t="s">
        <v>52</v>
      </c>
      <c r="B11" s="21" t="s">
        <v>21</v>
      </c>
      <c r="C11" s="20" t="s">
        <v>12</v>
      </c>
      <c r="D11" s="20" t="s">
        <v>6</v>
      </c>
      <c r="E11" s="43">
        <f>12483857/J4/1000000</f>
        <v>6.2986160443995969</v>
      </c>
      <c r="F11" s="33">
        <f t="shared" si="0"/>
        <v>6.2986160443995969</v>
      </c>
      <c r="G11" s="34">
        <f t="shared" si="0"/>
        <v>6.2986160443995969</v>
      </c>
      <c r="H11" s="17" t="s">
        <v>7</v>
      </c>
    </row>
    <row r="12" spans="1:10" ht="26.25" thickBot="1" x14ac:dyDescent="0.25">
      <c r="A12" s="20" t="s">
        <v>1</v>
      </c>
      <c r="B12" s="21" t="s">
        <v>21</v>
      </c>
      <c r="C12" s="20" t="s">
        <v>13</v>
      </c>
      <c r="D12" s="20" t="s">
        <v>3</v>
      </c>
      <c r="E12" s="43">
        <f>298470000/1000000</f>
        <v>298.47000000000003</v>
      </c>
      <c r="F12" s="34" t="s">
        <v>10</v>
      </c>
      <c r="G12" s="34">
        <f>E12</f>
        <v>298.47000000000003</v>
      </c>
      <c r="H12" s="17" t="s">
        <v>0</v>
      </c>
    </row>
    <row r="13" spans="1:10" ht="26.25" thickBot="1" x14ac:dyDescent="0.25">
      <c r="A13" s="19" t="s">
        <v>20</v>
      </c>
      <c r="B13" s="21" t="s">
        <v>21</v>
      </c>
      <c r="C13" s="22"/>
      <c r="D13" s="22"/>
      <c r="E13" s="43">
        <f>14620000/1000000</f>
        <v>14.62</v>
      </c>
      <c r="F13" s="34" t="s">
        <v>10</v>
      </c>
      <c r="G13" s="34">
        <f>E13</f>
        <v>14.62</v>
      </c>
      <c r="H13" s="17" t="s">
        <v>65</v>
      </c>
    </row>
    <row r="14" spans="1:10" ht="26.25" thickBot="1" x14ac:dyDescent="0.25">
      <c r="A14" s="20" t="s">
        <v>2</v>
      </c>
      <c r="B14" s="21" t="s">
        <v>21</v>
      </c>
      <c r="C14" s="20" t="s">
        <v>70</v>
      </c>
      <c r="D14" s="20" t="s">
        <v>3</v>
      </c>
      <c r="E14" s="43">
        <f>28373728.5/J4/1000000</f>
        <v>14.315705600403634</v>
      </c>
      <c r="F14" s="33">
        <f t="shared" ref="F14:G16" si="1">E14</f>
        <v>14.315705600403634</v>
      </c>
      <c r="G14" s="34">
        <f t="shared" si="1"/>
        <v>14.315705600403634</v>
      </c>
      <c r="H14" s="17" t="s">
        <v>17</v>
      </c>
    </row>
    <row r="15" spans="1:10" ht="26.25" thickBot="1" x14ac:dyDescent="0.25">
      <c r="A15" s="20" t="s">
        <v>2</v>
      </c>
      <c r="B15" s="21" t="s">
        <v>21</v>
      </c>
      <c r="C15" s="20" t="s">
        <v>70</v>
      </c>
      <c r="D15" s="20" t="s">
        <v>5</v>
      </c>
      <c r="E15" s="33">
        <f>2233746/J4/1000000</f>
        <v>1.1270161453077701</v>
      </c>
      <c r="F15" s="33">
        <f t="shared" si="1"/>
        <v>1.1270161453077701</v>
      </c>
      <c r="G15" s="34">
        <f t="shared" si="1"/>
        <v>1.1270161453077701</v>
      </c>
      <c r="H15" s="17" t="s">
        <v>17</v>
      </c>
      <c r="I15" s="5">
        <f>17+17+299+250+611</f>
        <v>1194</v>
      </c>
    </row>
    <row r="16" spans="1:10" ht="26.25" thickBot="1" x14ac:dyDescent="0.25">
      <c r="A16" s="20" t="s">
        <v>2</v>
      </c>
      <c r="B16" s="21" t="s">
        <v>21</v>
      </c>
      <c r="C16" s="20" t="s">
        <v>70</v>
      </c>
      <c r="D16" s="20" t="s">
        <v>6</v>
      </c>
      <c r="E16" s="33">
        <f>12180910/J4/1000000</f>
        <v>6.145766902119072</v>
      </c>
      <c r="F16" s="33">
        <f t="shared" si="1"/>
        <v>6.145766902119072</v>
      </c>
      <c r="G16" s="34">
        <f t="shared" si="1"/>
        <v>6.145766902119072</v>
      </c>
      <c r="H16" s="17" t="s">
        <v>17</v>
      </c>
    </row>
    <row r="17" spans="1:9" ht="26.25" thickBot="1" x14ac:dyDescent="0.25">
      <c r="A17" s="20" t="s">
        <v>66</v>
      </c>
      <c r="B17" s="20" t="s">
        <v>21</v>
      </c>
      <c r="C17" s="20" t="s">
        <v>13</v>
      </c>
      <c r="D17" s="20" t="s">
        <v>3</v>
      </c>
      <c r="E17" s="33" t="s">
        <v>10</v>
      </c>
      <c r="F17" s="33" t="s">
        <v>10</v>
      </c>
      <c r="G17" s="34" t="s">
        <v>10</v>
      </c>
    </row>
    <row r="18" spans="1:9" ht="26.25" thickBot="1" x14ac:dyDescent="0.25">
      <c r="A18" s="19" t="s">
        <v>18</v>
      </c>
      <c r="B18" s="20" t="s">
        <v>21</v>
      </c>
      <c r="C18" s="20" t="s">
        <v>69</v>
      </c>
      <c r="D18" s="20" t="s">
        <v>3</v>
      </c>
      <c r="E18" s="33">
        <f>2000000/1000000</f>
        <v>2</v>
      </c>
      <c r="F18" s="33">
        <f>E18</f>
        <v>2</v>
      </c>
      <c r="G18" s="34">
        <f>SUM(E18:F18)/2</f>
        <v>2</v>
      </c>
      <c r="H18" s="17" t="s">
        <v>19</v>
      </c>
      <c r="I18" s="5">
        <f>987-34-299-500-611</f>
        <v>-457</v>
      </c>
    </row>
    <row r="19" spans="1:9" ht="26.25" thickBot="1" x14ac:dyDescent="0.25">
      <c r="A19" s="19" t="s">
        <v>68</v>
      </c>
      <c r="B19" s="19" t="s">
        <v>21</v>
      </c>
      <c r="C19" s="19" t="s">
        <v>13</v>
      </c>
      <c r="D19" s="19" t="s">
        <v>3</v>
      </c>
      <c r="E19" s="35" t="s">
        <v>10</v>
      </c>
      <c r="F19" s="35" t="s">
        <v>10</v>
      </c>
      <c r="G19" s="42" t="s">
        <v>10</v>
      </c>
    </row>
    <row r="20" spans="1:9" ht="13.5" thickBot="1" x14ac:dyDescent="0.25">
      <c r="A20" s="23" t="s">
        <v>40</v>
      </c>
      <c r="B20" s="24"/>
      <c r="C20" s="25"/>
      <c r="D20" s="26"/>
      <c r="E20" s="30">
        <f>SUM(E4:E19)</f>
        <v>876.5176478659497</v>
      </c>
      <c r="F20" s="30">
        <f>SUM(F4:F19)+E13+E12</f>
        <v>376.51764786594981</v>
      </c>
      <c r="G20" s="38">
        <f>SUM(G4:G19)</f>
        <v>626.51764786594958</v>
      </c>
      <c r="I20" s="5">
        <f>1237-1194</f>
        <v>43</v>
      </c>
    </row>
  </sheetData>
  <phoneticPr fontId="15"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B18" sqref="B18"/>
    </sheetView>
  </sheetViews>
  <sheetFormatPr defaultColWidth="11" defaultRowHeight="12.75" x14ac:dyDescent="0.2"/>
  <cols>
    <col min="1" max="1" width="11" style="5"/>
    <col min="2" max="2" width="107.375" style="5" customWidth="1"/>
    <col min="3" max="3" width="11" style="5"/>
    <col min="4" max="4" width="12.125" style="5" customWidth="1"/>
    <col min="5" max="5" width="13" style="5" bestFit="1" customWidth="1"/>
    <col min="6" max="16384" width="11" style="5"/>
  </cols>
  <sheetData>
    <row r="1" spans="1:8" s="1" customFormat="1" x14ac:dyDescent="0.2">
      <c r="A1" s="75" t="s">
        <v>75</v>
      </c>
      <c r="B1" s="75"/>
      <c r="C1" s="75"/>
      <c r="D1" s="75"/>
      <c r="E1" s="75"/>
      <c r="F1" s="75"/>
      <c r="G1" s="75"/>
      <c r="H1" s="75"/>
    </row>
    <row r="2" spans="1:8" s="1" customFormat="1" x14ac:dyDescent="0.2"/>
    <row r="3" spans="1:8" s="1" customFormat="1" ht="38.25" x14ac:dyDescent="0.2">
      <c r="B3" s="40" t="s">
        <v>76</v>
      </c>
    </row>
  </sheetData>
  <mergeCells count="1">
    <mergeCell ref="A1:H1"/>
  </mergeCells>
  <phoneticPr fontId="15" type="noConversion"/>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heetViews>
  <sheetFormatPr defaultColWidth="11" defaultRowHeight="12.75" x14ac:dyDescent="0.2"/>
  <cols>
    <col min="1" max="1" width="25.5" style="45" customWidth="1"/>
    <col min="2" max="16384" width="11" style="45"/>
  </cols>
  <sheetData>
    <row r="1" spans="1:7" x14ac:dyDescent="0.2">
      <c r="A1" s="44" t="s">
        <v>85</v>
      </c>
    </row>
    <row r="2" spans="1:7" ht="13.5" thickBot="1" x14ac:dyDescent="0.25"/>
    <row r="3" spans="1:7" s="46" customFormat="1" ht="64.5" thickBot="1" x14ac:dyDescent="0.25">
      <c r="A3" s="63" t="s">
        <v>41</v>
      </c>
      <c r="B3" s="64" t="s">
        <v>79</v>
      </c>
      <c r="C3" s="64" t="s">
        <v>80</v>
      </c>
      <c r="D3" s="64" t="s">
        <v>81</v>
      </c>
      <c r="E3" s="64" t="s">
        <v>86</v>
      </c>
      <c r="F3" s="64" t="s">
        <v>42</v>
      </c>
      <c r="G3" s="65" t="s">
        <v>82</v>
      </c>
    </row>
    <row r="4" spans="1:7" x14ac:dyDescent="0.2">
      <c r="A4" s="76" t="s">
        <v>43</v>
      </c>
      <c r="B4" s="77"/>
      <c r="C4" s="77"/>
      <c r="D4" s="77"/>
      <c r="E4" s="77"/>
      <c r="F4" s="77"/>
      <c r="G4" s="78"/>
    </row>
    <row r="5" spans="1:7" s="46" customFormat="1" x14ac:dyDescent="0.2">
      <c r="A5" s="47" t="s">
        <v>28</v>
      </c>
      <c r="B5" s="48"/>
      <c r="C5" s="48">
        <f>SUM(PF_Domestic_Full!F4,PF_Domestic_Full!F6)/1000000</f>
        <v>957.4</v>
      </c>
      <c r="D5" s="48"/>
      <c r="E5" s="48"/>
      <c r="F5" s="48">
        <f>SUM(B5:E5)</f>
        <v>957.4</v>
      </c>
      <c r="G5" s="49">
        <f>F5/2</f>
        <v>478.7</v>
      </c>
    </row>
    <row r="6" spans="1:7" x14ac:dyDescent="0.2">
      <c r="A6" s="50" t="s">
        <v>29</v>
      </c>
      <c r="B6" s="51"/>
      <c r="C6" s="51">
        <f>SUM(PF_Domestic_Full!F8,PF_Domestic_Full!F5)/1000000</f>
        <v>957.4</v>
      </c>
      <c r="D6" s="51"/>
      <c r="E6" s="51"/>
      <c r="F6" s="51">
        <f>SUM(B6:E6)</f>
        <v>957.4</v>
      </c>
      <c r="G6" s="52">
        <f>F6/2</f>
        <v>478.7</v>
      </c>
    </row>
    <row r="7" spans="1:7" s="46" customFormat="1" x14ac:dyDescent="0.2">
      <c r="A7" s="47" t="s">
        <v>31</v>
      </c>
      <c r="B7" s="48"/>
      <c r="C7" s="48">
        <f>SUM(PF_Domestic_Full!F7)/1000000</f>
        <v>124</v>
      </c>
      <c r="D7" s="48"/>
      <c r="E7" s="48"/>
      <c r="F7" s="48">
        <f>SUM(B7:E7)</f>
        <v>124</v>
      </c>
      <c r="G7" s="49">
        <f>F7/2</f>
        <v>62</v>
      </c>
    </row>
    <row r="8" spans="1:7" s="46" customFormat="1" ht="23.1" customHeight="1" x14ac:dyDescent="0.2">
      <c r="A8" s="53" t="s">
        <v>83</v>
      </c>
      <c r="B8" s="54"/>
      <c r="C8" s="55">
        <f>SUM(C5:C7)</f>
        <v>2038.8</v>
      </c>
      <c r="D8" s="56"/>
      <c r="E8" s="56"/>
      <c r="F8" s="57">
        <f>SUM(F5:F7)</f>
        <v>2038.8</v>
      </c>
      <c r="G8" s="58">
        <f>F8/2</f>
        <v>1019.4</v>
      </c>
    </row>
    <row r="9" spans="1:7" x14ac:dyDescent="0.2">
      <c r="A9" s="79" t="s">
        <v>44</v>
      </c>
      <c r="B9" s="80"/>
      <c r="C9" s="80"/>
      <c r="D9" s="80"/>
      <c r="E9" s="80"/>
      <c r="F9" s="80"/>
      <c r="G9" s="81"/>
    </row>
    <row r="10" spans="1:7" s="46" customFormat="1" x14ac:dyDescent="0.2">
      <c r="A10" s="50" t="s">
        <v>71</v>
      </c>
      <c r="B10" s="51"/>
      <c r="C10" s="51"/>
      <c r="D10" s="51">
        <v>500</v>
      </c>
      <c r="E10" s="51"/>
      <c r="F10" s="51">
        <v>500</v>
      </c>
      <c r="G10" s="52">
        <f>F10/2</f>
        <v>250</v>
      </c>
    </row>
    <row r="11" spans="1:7" x14ac:dyDescent="0.2">
      <c r="A11" s="66" t="s">
        <v>88</v>
      </c>
      <c r="B11" s="67"/>
      <c r="C11" s="67">
        <v>10.7</v>
      </c>
      <c r="D11" s="67">
        <v>19.3</v>
      </c>
      <c r="E11" s="67">
        <v>49.7</v>
      </c>
      <c r="F11" s="67">
        <v>79.86</v>
      </c>
      <c r="G11" s="68">
        <f>F11/2</f>
        <v>39.93</v>
      </c>
    </row>
    <row r="12" spans="1:7" s="46" customFormat="1" x14ac:dyDescent="0.2">
      <c r="A12" s="53" t="s">
        <v>84</v>
      </c>
      <c r="B12" s="55"/>
      <c r="C12" s="55">
        <f>SUM(C10:C11)</f>
        <v>10.7</v>
      </c>
      <c r="D12" s="55">
        <f t="shared" ref="D12:G12" si="0">SUM(D10:D11)</f>
        <v>519.29999999999995</v>
      </c>
      <c r="E12" s="55">
        <f t="shared" si="0"/>
        <v>49.7</v>
      </c>
      <c r="F12" s="55">
        <f t="shared" si="0"/>
        <v>579.86</v>
      </c>
      <c r="G12" s="69">
        <f t="shared" si="0"/>
        <v>289.93</v>
      </c>
    </row>
    <row r="13" spans="1:7" s="59" customFormat="1" x14ac:dyDescent="0.2">
      <c r="A13" s="70"/>
      <c r="B13" s="71"/>
      <c r="C13" s="71"/>
      <c r="D13" s="71"/>
      <c r="E13" s="71"/>
      <c r="F13" s="71"/>
      <c r="G13" s="72"/>
    </row>
    <row r="14" spans="1:7" s="46" customFormat="1" x14ac:dyDescent="0.2">
      <c r="A14" s="60" t="s">
        <v>89</v>
      </c>
      <c r="B14" s="61"/>
      <c r="C14" s="61">
        <f>C8+C12</f>
        <v>2049.5</v>
      </c>
      <c r="D14" s="61">
        <f t="shared" ref="D14:E14" si="1">D8+D12</f>
        <v>519.29999999999995</v>
      </c>
      <c r="E14" s="61">
        <f t="shared" si="1"/>
        <v>49.7</v>
      </c>
      <c r="F14" s="61">
        <f>F8+F12</f>
        <v>2618.66</v>
      </c>
      <c r="G14" s="62">
        <f>G8+G12</f>
        <v>1309.33</v>
      </c>
    </row>
    <row r="15" spans="1:7" ht="13.5" thickBot="1" x14ac:dyDescent="0.25">
      <c r="A15" s="74" t="s">
        <v>87</v>
      </c>
      <c r="B15" s="82"/>
      <c r="C15" s="83"/>
      <c r="D15" s="83"/>
      <c r="E15" s="83"/>
      <c r="F15" s="84"/>
      <c r="G15" s="73">
        <v>2789</v>
      </c>
    </row>
  </sheetData>
  <mergeCells count="3">
    <mergeCell ref="A4:G4"/>
    <mergeCell ref="A9:G9"/>
    <mergeCell ref="B15:F15"/>
  </mergeCells>
  <phoneticPr fontId="15" type="noConversion"/>
  <pageMargins left="0.75" right="0.75" top="1" bottom="1" header="0.5" footer="0.5"/>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heetViews>
  <sheetFormatPr defaultColWidth="11" defaultRowHeight="12.75" x14ac:dyDescent="0.2"/>
  <cols>
    <col min="1" max="1" width="19.125" style="5" customWidth="1"/>
    <col min="2" max="2" width="64.125" style="5" customWidth="1"/>
    <col min="3" max="3" width="29.125" style="5" customWidth="1"/>
    <col min="4" max="4" width="23.125" style="5" customWidth="1"/>
    <col min="5" max="16384" width="11" style="5"/>
  </cols>
  <sheetData>
    <row r="1" spans="1:8" x14ac:dyDescent="0.2">
      <c r="A1" s="15" t="s">
        <v>77</v>
      </c>
    </row>
    <row r="2" spans="1:8" ht="13.5" thickBot="1" x14ac:dyDescent="0.25"/>
    <row r="3" spans="1:8" ht="13.5" thickBot="1" x14ac:dyDescent="0.25">
      <c r="A3" s="6" t="s">
        <v>51</v>
      </c>
      <c r="B3" s="6" t="s">
        <v>45</v>
      </c>
      <c r="C3" s="7" t="s">
        <v>46</v>
      </c>
      <c r="D3" s="7" t="s">
        <v>47</v>
      </c>
      <c r="E3" s="7" t="s">
        <v>24</v>
      </c>
      <c r="F3" s="7" t="s">
        <v>48</v>
      </c>
      <c r="G3" s="7" t="s">
        <v>49</v>
      </c>
      <c r="H3" s="12" t="s">
        <v>55</v>
      </c>
    </row>
    <row r="4" spans="1:8" ht="13.5" thickBot="1" x14ac:dyDescent="0.25">
      <c r="A4" s="13" t="s">
        <v>28</v>
      </c>
      <c r="B4" s="13" t="s">
        <v>25</v>
      </c>
      <c r="C4" s="14" t="s">
        <v>26</v>
      </c>
      <c r="D4" s="14" t="s">
        <v>69</v>
      </c>
      <c r="E4" s="14" t="s">
        <v>92</v>
      </c>
      <c r="F4" s="14">
        <f>415000000+418400000</f>
        <v>833400000</v>
      </c>
      <c r="G4" s="14">
        <v>2014</v>
      </c>
      <c r="H4" s="5" t="s">
        <v>30</v>
      </c>
    </row>
    <row r="5" spans="1:8" ht="13.5" thickBot="1" x14ac:dyDescent="0.25">
      <c r="A5" s="13" t="s">
        <v>29</v>
      </c>
      <c r="B5" s="13" t="s">
        <v>25</v>
      </c>
      <c r="C5" s="14" t="s">
        <v>26</v>
      </c>
      <c r="D5" s="14" t="s">
        <v>69</v>
      </c>
      <c r="E5" s="14" t="s">
        <v>92</v>
      </c>
      <c r="F5" s="14">
        <f>415000000+418400000</f>
        <v>833400000</v>
      </c>
      <c r="G5" s="14">
        <v>2014</v>
      </c>
      <c r="H5" s="5" t="s">
        <v>30</v>
      </c>
    </row>
    <row r="6" spans="1:8" ht="13.5" thickBot="1" x14ac:dyDescent="0.25">
      <c r="A6" s="13" t="s">
        <v>28</v>
      </c>
      <c r="B6" s="13" t="s">
        <v>91</v>
      </c>
      <c r="C6" s="14" t="s">
        <v>90</v>
      </c>
      <c r="D6" s="14" t="s">
        <v>69</v>
      </c>
      <c r="E6" s="14" t="s">
        <v>92</v>
      </c>
      <c r="F6" s="14">
        <v>124000000</v>
      </c>
      <c r="G6" s="14">
        <v>2013</v>
      </c>
      <c r="H6" s="5" t="s">
        <v>27</v>
      </c>
    </row>
    <row r="7" spans="1:8" ht="13.5" thickBot="1" x14ac:dyDescent="0.25">
      <c r="A7" s="13" t="s">
        <v>31</v>
      </c>
      <c r="B7" s="13" t="s">
        <v>91</v>
      </c>
      <c r="C7" s="14" t="s">
        <v>90</v>
      </c>
      <c r="D7" s="14" t="s">
        <v>69</v>
      </c>
      <c r="E7" s="14" t="s">
        <v>92</v>
      </c>
      <c r="F7" s="14">
        <v>124000000</v>
      </c>
      <c r="G7" s="14">
        <v>2013</v>
      </c>
      <c r="H7" s="5" t="s">
        <v>27</v>
      </c>
    </row>
    <row r="8" spans="1:8" ht="13.5" thickBot="1" x14ac:dyDescent="0.25">
      <c r="A8" s="13" t="s">
        <v>29</v>
      </c>
      <c r="B8" s="13" t="s">
        <v>91</v>
      </c>
      <c r="C8" s="14" t="s">
        <v>90</v>
      </c>
      <c r="D8" s="14" t="s">
        <v>69</v>
      </c>
      <c r="E8" s="14" t="s">
        <v>92</v>
      </c>
      <c r="F8" s="14">
        <v>124000000</v>
      </c>
      <c r="G8" s="14">
        <v>2013</v>
      </c>
      <c r="H8" s="5" t="s">
        <v>27</v>
      </c>
    </row>
  </sheetData>
  <phoneticPr fontId="15" type="noConversion"/>
  <pageMargins left="0.75" right="0.75" top="1" bottom="1" header="0.5" footer="0.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D9" sqref="D9"/>
    </sheetView>
  </sheetViews>
  <sheetFormatPr defaultColWidth="11" defaultRowHeight="12.75" x14ac:dyDescent="0.2"/>
  <cols>
    <col min="1" max="1" width="11" style="5"/>
    <col min="2" max="3" width="12.125" style="5" customWidth="1"/>
    <col min="4" max="4" width="52.375" style="5" customWidth="1"/>
    <col min="5" max="8" width="12.125" style="5" customWidth="1"/>
    <col min="9" max="9" width="104.375" style="5" customWidth="1"/>
    <col min="10" max="16384" width="11" style="5"/>
  </cols>
  <sheetData>
    <row r="1" spans="1:9" x14ac:dyDescent="0.2">
      <c r="A1" s="41" t="s">
        <v>78</v>
      </c>
    </row>
    <row r="2" spans="1:9" ht="13.5" thickBot="1" x14ac:dyDescent="0.25"/>
    <row r="3" spans="1:9" ht="26.25" thickBot="1" x14ac:dyDescent="0.25">
      <c r="A3" s="6" t="s">
        <v>51</v>
      </c>
      <c r="B3" s="6" t="s">
        <v>45</v>
      </c>
      <c r="C3" s="7" t="s">
        <v>50</v>
      </c>
      <c r="D3" s="7" t="s">
        <v>46</v>
      </c>
      <c r="E3" s="7" t="s">
        <v>47</v>
      </c>
      <c r="F3" s="7" t="s">
        <v>24</v>
      </c>
      <c r="G3" s="7" t="s">
        <v>48</v>
      </c>
      <c r="H3" s="7" t="s">
        <v>49</v>
      </c>
      <c r="I3" s="8" t="s">
        <v>55</v>
      </c>
    </row>
    <row r="4" spans="1:9" ht="64.5" thickBot="1" x14ac:dyDescent="0.25">
      <c r="A4" s="9" t="s">
        <v>71</v>
      </c>
      <c r="B4" s="9" t="s">
        <v>72</v>
      </c>
      <c r="C4" s="10" t="s">
        <v>23</v>
      </c>
      <c r="D4" s="11" t="s">
        <v>22</v>
      </c>
      <c r="E4" s="10" t="s">
        <v>74</v>
      </c>
      <c r="F4" s="10" t="s">
        <v>12</v>
      </c>
      <c r="G4" s="10">
        <v>500000000</v>
      </c>
      <c r="H4" s="10">
        <v>2014</v>
      </c>
      <c r="I4" s="5" t="s">
        <v>73</v>
      </c>
    </row>
  </sheetData>
  <phoneticPr fontId="15" type="noConversion"/>
  <pageMargins left="0.75" right="0.75" top="1" bottom="1" header="0.5" footer="0.5"/>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905DC7642379B4E930CB9F746B2B8C3" ma:contentTypeVersion="46" ma:contentTypeDescription="Create a new document." ma:contentTypeScope="" ma:versionID="466f2529c50cae2225198f0240402871">
  <xsd:schema xmlns:xsd="http://www.w3.org/2001/XMLSchema" xmlns:xs="http://www.w3.org/2001/XMLSchema" xmlns:p="http://schemas.microsoft.com/office/2006/metadata/properties" xmlns:ns2="94cc8053-8d8c-49ea-856f-1648b6275459" targetNamespace="http://schemas.microsoft.com/office/2006/metadata/properties" ma:root="true" ma:fieldsID="3b956c1589ceff16b55347cca0f3782c" ns2:_="">
    <xsd:import namespace="94cc8053-8d8c-49ea-856f-1648b6275459"/>
    <xsd:element name="properties">
      <xsd:complexType>
        <xsd:sequence>
          <xsd:element name="documentManagement">
            <xsd:complexType>
              <xsd:all>
                <xsd:element ref="ns2:Publish_x0020_to_x0020_web_x003f_" minOccurs="0"/>
                <xsd:element ref="ns2:Order0" minOccurs="0"/>
                <xsd:element ref="ns2:Resource_x0020_or_x0020_opinion_x0020_entry" minOccurs="0"/>
                <xsd:element ref="ns2:C_Resource_x0020_or_x0020_opinion_x0020_entry" minOccurs="0"/>
                <xsd:element ref="ns2:Resource_x0020_or_x0020_opinion_x0020_entryC_WebSection" minOccurs="0"/>
                <xsd:element ref="ns2:C_Resource_x0020_or_x0020_opinion_x0020_entryC_WebSection" minOccurs="0"/>
                <xsd:element ref="ns2:External_x0020_download" minOccurs="0"/>
                <xsd:element ref="ns2:Number_x0020_of_x0020_pages" minOccurs="0"/>
                <xsd:element ref="ns2:Resource_x0020_or_x0020_opinion_x0020_entryAuthor_x0028_s_x0029_" minOccurs="0"/>
                <xsd:element ref="ns2:C_Resource_x0020_or_x0020_opinion_x0020_entryAuthor_x0028_s_x0029_" minOccurs="0"/>
                <xsd:element ref="ns2:Resource_x0020_or_x0020_opinion_x0020_entryTitle_x002c__x0020_series_x0020_0" minOccurs="0"/>
                <xsd:element ref="ns2:C_Resource_x0020_or_x0020_opinion_x0020_entryTitle_x002c__x0020_series_x0020_0" minOccurs="0"/>
                <xsd:element ref="ns2:Resource_x0020_or_x0020_opinion_x0020_entryC_Series" minOccurs="0"/>
                <xsd:element ref="ns2:C_Resource_x0020_or_x0020_opinion_x0020_entryC_Ser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cc8053-8d8c-49ea-856f-1648b6275459" elementFormDefault="qualified">
    <xsd:import namespace="http://schemas.microsoft.com/office/2006/documentManagement/types"/>
    <xsd:import namespace="http://schemas.microsoft.com/office/infopath/2007/PartnerControls"/>
    <xsd:element name="Publish_x0020_to_x0020_web_x003f_" ma:index="8" nillable="true" ma:displayName="Publish to web?" ma:default="1" ma:description="Is this file ready to be published to the web?" ma:internalName="Publish_x0020_to_x0020_web_x003f_">
      <xsd:simpleType>
        <xsd:restriction base="dms:Boolean"/>
      </xsd:simpleType>
    </xsd:element>
    <xsd:element name="Order0" ma:index="9" nillable="true" ma:displayName="Order" ma:default="1" ma:description="Choose where this file should appear on the list of files." ma:format="Dropdown" ma:internalName="Order0">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restriction>
      </xsd:simpleType>
    </xsd:element>
    <xsd:element name="Resource_x0020_or_x0020_opinion_x0020_entry" ma:index="10" nillable="true" ma:displayName="Resource or opinion entry" ma:description="Link to the resource or opinion key list entry that this is a file from." ma:list="{91DE294A-379C-4914-893F-69E1A2C5CB74}" ma:internalName="Resource_x0020_or_x0020_opinion_x0020_entry" ma:showField="ID" ma:web="2bdcabb1-9838-4b64-a0dc-c62c68f49f10">
      <xsd:simpleType>
        <xsd:restriction base="dms:Unknown"/>
      </xsd:simpleType>
    </xsd:element>
    <xsd:element name="C_Resource_x0020_or_x0020_opinion_x0020_entry" ma:index="11" nillable="true" ma:displayName="C_Resource or opinion entry" ma:internalName="C_Resource_x0020_or_x0020_opinion_x0020_entry" ma:readOnly="true">
      <xsd:simpleType>
        <xsd:restriction base="dms:Text"/>
      </xsd:simpleType>
    </xsd:element>
    <xsd:element name="Resource_x0020_or_x0020_opinion_x0020_entryC_WebSection" ma:index="12" nillable="true" ma:displayName="Resource or opinion entry:C_WebSection" ma:list="{91DE294A-379C-4914-893F-69E1A2C5CB74}" ma:internalName="Resource_x0020_or_x0020_opinion_x0020_entryC_WebSection" ma:readOnly="false" ma:showField="C_WebSection" ma:web="2bdcabb1-9838-4b64-a0dc-c62c68f49f10">
      <xsd:simpleType>
        <xsd:restriction base="dms:Unknown"/>
      </xsd:simpleType>
    </xsd:element>
    <xsd:element name="C_Resource_x0020_or_x0020_opinion_x0020_entryC_WebSection" ma:index="13" nillable="true" ma:displayName="C_Resource or opinion entry:C_WebSection" ma:internalName="C_Resource_x0020_or_x0020_opinion_x0020_entryC_WebSection" ma:readOnly="true">
      <xsd:simpleType>
        <xsd:restriction base="dms:Text"/>
      </xsd:simpleType>
    </xsd:element>
    <xsd:element name="External_x0020_download" ma:index="14" nillable="true" ma:displayName="External download" ma:description="Enter a web address (including 'http://' or 'https://') for this file if it is available online through another site. If used, the ODI website will point to this external version of the file rather than a local download from ODI." ma:internalName="External_x0020_download">
      <xsd:simpleType>
        <xsd:restriction base="dms:Text">
          <xsd:maxLength value="255"/>
        </xsd:restriction>
      </xsd:simpleType>
    </xsd:element>
    <xsd:element name="Number_x0020_of_x0020_pages" ma:index="15" nillable="true" ma:displayName="Number of pages" ma:decimals="0" ma:description="How many pages (for publications) is this resource?" ma:internalName="Number_x0020_of_x0020_pages">
      <xsd:simpleType>
        <xsd:restriction base="dms:Number"/>
      </xsd:simpleType>
    </xsd:element>
    <xsd:element name="Resource_x0020_or_x0020_opinion_x0020_entryAuthor_x0028_s_x0029_" ma:index="16" nillable="true" ma:displayName="Resource or opinion entry:Author(s)" ma:list="{91DE294A-379C-4914-893F-69E1A2C5CB74}" ma:internalName="Resource_x0020_or_x0020_opinion_x0020_entryAuthor_x0028_s_x0029_" ma:readOnly="false" ma:showField="Author_x0028_s_x0029_" ma:web="2bdcabb1-9838-4b64-a0dc-c62c68f49f10">
      <xsd:simpleType>
        <xsd:restriction base="dms:Unknown"/>
      </xsd:simpleType>
    </xsd:element>
    <xsd:element name="C_Resource_x0020_or_x0020_opinion_x0020_entryAuthor_x0028_s_x0029_" ma:index="17" nillable="true" ma:displayName="C_Resource or opinion entry:Author(s)" ma:internalName="C_Resource_x0020_or_x0020_opinion_x0020_entryAuthor_x0028_s_x0029_" ma:readOnly="true">
      <xsd:simpleType>
        <xsd:restriction base="dms:Text"/>
      </xsd:simpleType>
    </xsd:element>
    <xsd:element name="Resource_x0020_or_x0020_opinion_x0020_entryTitle_x002c__x0020_series_x0020_0" ma:index="18" nillable="true" ma:displayName="Resource or opinion entry:Title, series and type" ma:list="{91DE294A-379C-4914-893F-69E1A2C5CB74}" ma:internalName="Resource_x0020_or_x0020_opinion_x0020_entryTitle_x002c__x0020_series_x0020_0" ma:readOnly="false" ma:showField="Title_x002c__x0020_series_x0020_0" ma:web="2bdcabb1-9838-4b64-a0dc-c62c68f49f10">
      <xsd:simpleType>
        <xsd:restriction base="dms:Unknown"/>
      </xsd:simpleType>
    </xsd:element>
    <xsd:element name="C_Resource_x0020_or_x0020_opinion_x0020_entryTitle_x002c__x0020_series_x0020_0" ma:index="19" nillable="true" ma:displayName="C_Resource or opinion entry:Title, series and type" ma:internalName="C_Resource_x0020_or_x0020_opinion_x0020_entryTitle_x002c__x0020_series_x0020_0" ma:readOnly="true">
      <xsd:simpleType>
        <xsd:restriction base="dms:Text"/>
      </xsd:simpleType>
    </xsd:element>
    <xsd:element name="Resource_x0020_or_x0020_opinion_x0020_entryC_Series" ma:index="20" nillable="true" ma:displayName="Resource or opinion entry:C_Series" ma:list="{91DE294A-379C-4914-893F-69E1A2C5CB74}" ma:internalName="Resource_x0020_or_x0020_opinion_x0020_entryC_Series" ma:readOnly="false" ma:showField="C_Series" ma:web="2bdcabb1-9838-4b64-a0dc-c62c68f49f10">
      <xsd:simpleType>
        <xsd:restriction base="dms:Unknown"/>
      </xsd:simpleType>
    </xsd:element>
    <xsd:element name="C_Resource_x0020_or_x0020_opinion_x0020_entryC_Series" ma:index="21" nillable="true" ma:displayName="C_Resource or opinion entry:C_Series" ma:internalName="C_Resource_x0020_or_x0020_opinion_x0020_entryC_Serie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source_x0020_or_x0020_opinion_x0020_entryC_Series xmlns="94cc8053-8d8c-49ea-856f-1648b6275459" xsi:nil="true"/>
    <Order0 xmlns="94cc8053-8d8c-49ea-856f-1648b6275459">3</Order0>
    <Resource_x0020_or_x0020_opinion_x0020_entry xmlns="94cc8053-8d8c-49ea-856f-1648b6275459">10084;#</Resource_x0020_or_x0020_opinion_x0020_entry>
    <Publish_x0020_to_x0020_web_x003f_ xmlns="94cc8053-8d8c-49ea-856f-1648b6275459">true</Publish_x0020_to_x0020_web_x003f_>
    <Resource_x0020_or_x0020_opinion_x0020_entryC_WebSection xmlns="94cc8053-8d8c-49ea-856f-1648b6275459">10084;#10084</Resource_x0020_or_x0020_opinion_x0020_entryC_WebSection>
    <External_x0020_download xmlns="94cc8053-8d8c-49ea-856f-1648b6275459" xsi:nil="true"/>
    <Number_x0020_of_x0020_pages xmlns="94cc8053-8d8c-49ea-856f-1648b6275459">5</Number_x0020_of_x0020_pages>
    <Resource_x0020_or_x0020_opinion_x0020_entryAuthor_x0028_s_x0029_ xmlns="94cc8053-8d8c-49ea-856f-1648b6275459">10084;#10084</Resource_x0020_or_x0020_opinion_x0020_entryAuthor_x0028_s_x0029_>
    <Resource_x0020_or_x0020_opinion_x0020_entryTitle_x002c__x0020_series_x0020_0 xmlns="94cc8053-8d8c-49ea-856f-1648b6275459">10084;#10084</Resource_x0020_or_x0020_opinion_x0020_entryTitle_x002c__x0020_series_x0020_0>
    <C_Resource_x0020_or_x0020_opinion_x0020_entry xmlns="94cc8053-8d8c-49ea-856f-1648b6275459">10084</C_Resource_x0020_or_x0020_opinion_x0020_entry>
    <C_Resource_x0020_or_x0020_opinion_x0020_entryC_WebSection xmlns="94cc8053-8d8c-49ea-856f-1648b6275459">Publication</C_Resource_x0020_or_x0020_opinion_x0020_entryC_WebSection>
    <C_Resource_x0020_or_x0020_opinion_x0020_entryTitle_x002c__x0020_series_x0020_0 xmlns="94cc8053-8d8c-49ea-856f-1648b6275459">G20 subsidies to oil, gas and coal production: Turkey -  - Research reports and studies</C_Resource_x0020_or_x0020_opinion_x0020_entryTitle_x002c__x0020_series_x0020_0>
    <C_Resource_x0020_or_x0020_opinion_x0020_entryAuthor_x0028_s_x0029_ xmlns="94cc8053-8d8c-49ea-856f-1648b6275459">Alex Doukas, Sevil Acar and Shelagh Whitley</C_Resource_x0020_or_x0020_opinion_x0020_entryAuthor_x0028_s_x0029_>
  </documentManagement>
</p:properties>
</file>

<file path=customXml/itemProps1.xml><?xml version="1.0" encoding="utf-8"?>
<ds:datastoreItem xmlns:ds="http://schemas.openxmlformats.org/officeDocument/2006/customXml" ds:itemID="{A4D0CB96-25DF-4183-8896-7F266D4DA4E1}"/>
</file>

<file path=customXml/itemProps2.xml><?xml version="1.0" encoding="utf-8"?>
<ds:datastoreItem xmlns:ds="http://schemas.openxmlformats.org/officeDocument/2006/customXml" ds:itemID="{A736C37A-B8DE-45D5-BBC7-DB24CD5837BB}"/>
</file>

<file path=customXml/itemProps3.xml><?xml version="1.0" encoding="utf-8"?>
<ds:datastoreItem xmlns:ds="http://schemas.openxmlformats.org/officeDocument/2006/customXml" ds:itemID="{99885FC6-1263-4A2C-B74A-6D7712A1E6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National Subsidies</vt:lpstr>
      <vt:lpstr>SOE Investment</vt:lpstr>
      <vt:lpstr>PF_Summary</vt:lpstr>
      <vt:lpstr>PF_Domestic_Full</vt:lpstr>
      <vt:lpstr>PF_International_Full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Turkey Data Sheet</dc:title>
  <dc:creator>Sam Pickard</dc:creator>
  <cp:lastModifiedBy>Caroline Haywood</cp:lastModifiedBy>
  <dcterms:created xsi:type="dcterms:W3CDTF">2015-08-18T14:38:53Z</dcterms:created>
  <dcterms:modified xsi:type="dcterms:W3CDTF">2015-11-11T13:57:52Z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0x010100A905DC7642379B4E930CB9F746B2B8C3</vt:lpwstr>
  </property>
</Properties>
</file>