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Communications\Typefi\CEP\G20 fossil fuels 2015\Country case studies\India\"/>
    </mc:Choice>
  </mc:AlternateContent>
  <bookViews>
    <workbookView xWindow="0" yWindow="0" windowWidth="20160" windowHeight="8475" tabRatio="500"/>
  </bookViews>
  <sheets>
    <sheet name="Overview" sheetId="9" r:id="rId1"/>
    <sheet name="National Subsidies" sheetId="10" r:id="rId2"/>
    <sheet name="SOE Investment" sheetId="7" r:id="rId3"/>
    <sheet name="PF_Summary" sheetId="4" r:id="rId4"/>
    <sheet name="PF_Domestic_Full" sheetId="5" r:id="rId5"/>
    <sheet name="PF_International_Full" sheetId="6" r:id="rId6"/>
  </sheets>
  <calcPr calcId="152511"/>
  <customWorkbookViews>
    <customWorkbookView name="Vibhuti Garg - Personal View" guid="{36B21F5D-C259-B34F-8546-4BD328C5EE05}" mergeInterval="0" personalView="1" yWindow="54" windowWidth="1280" windowHeight="678" tabRatio="500" activeSheetId="4"/>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H12" i="10" l="1"/>
  <c r="H18" i="10"/>
  <c r="Q4" i="10"/>
  <c r="H82" i="5"/>
  <c r="H80" i="5"/>
  <c r="F10" i="4" s="1"/>
  <c r="H81" i="5"/>
  <c r="D20" i="4"/>
  <c r="D5" i="4"/>
  <c r="D10" i="4" s="1"/>
  <c r="G10" i="4" s="1"/>
  <c r="H10" i="4" s="1"/>
  <c r="D6" i="4"/>
  <c r="D7" i="4"/>
  <c r="D8" i="4"/>
  <c r="D9" i="4"/>
  <c r="E13" i="4"/>
  <c r="G13" i="4" s="1"/>
  <c r="E14" i="4"/>
  <c r="E15" i="4"/>
  <c r="E16" i="4"/>
  <c r="E17" i="4"/>
  <c r="E18" i="4"/>
  <c r="E19" i="4"/>
  <c r="G19" i="4" s="1"/>
  <c r="E6" i="4"/>
  <c r="E11" i="4" s="1"/>
  <c r="E7" i="4"/>
  <c r="F19" i="4"/>
  <c r="F20" i="4"/>
  <c r="F5" i="4"/>
  <c r="F6" i="4"/>
  <c r="F11" i="4" s="1"/>
  <c r="F8" i="4"/>
  <c r="C13" i="4"/>
  <c r="C14" i="4"/>
  <c r="G14" i="4" s="1"/>
  <c r="H14" i="4" s="1"/>
  <c r="C15" i="4"/>
  <c r="G15" i="4" s="1"/>
  <c r="H15" i="4" s="1"/>
  <c r="C18" i="4"/>
  <c r="C20" i="4"/>
  <c r="C22" i="4" s="1"/>
  <c r="C11" i="4"/>
  <c r="G16" i="4"/>
  <c r="H16" i="4" s="1"/>
  <c r="G17" i="4"/>
  <c r="H17" i="4" s="1"/>
  <c r="G18" i="4"/>
  <c r="H18" i="4" s="1"/>
  <c r="G5" i="4"/>
  <c r="H5" i="4" s="1"/>
  <c r="G6" i="4"/>
  <c r="H6" i="4"/>
  <c r="G7" i="4"/>
  <c r="H7" i="4"/>
  <c r="G8" i="4"/>
  <c r="H8" i="4"/>
  <c r="G9" i="4"/>
  <c r="H9" i="4" s="1"/>
  <c r="H19" i="4"/>
  <c r="H5" i="7"/>
  <c r="H6" i="7"/>
  <c r="H7" i="7"/>
  <c r="H8" i="7"/>
  <c r="H15" i="7" s="1"/>
  <c r="H9" i="7"/>
  <c r="H10" i="7"/>
  <c r="H11" i="7"/>
  <c r="H12" i="7"/>
  <c r="H13" i="7"/>
  <c r="H14" i="7"/>
  <c r="F22" i="4" l="1"/>
  <c r="D22" i="4"/>
  <c r="G11" i="4"/>
  <c r="G22" i="4" s="1"/>
  <c r="G20" i="4"/>
  <c r="H13" i="4"/>
  <c r="H20" i="4" s="1"/>
  <c r="H11" i="4"/>
  <c r="H22" i="4" s="1"/>
  <c r="E20" i="4"/>
  <c r="E22" i="4" s="1"/>
  <c r="D11" i="4"/>
</calcChain>
</file>

<file path=xl/sharedStrings.xml><?xml version="1.0" encoding="utf-8"?>
<sst xmlns="http://schemas.openxmlformats.org/spreadsheetml/2006/main" count="884" uniqueCount="244">
  <si>
    <t>Annual Report &amp; Accounts of CIL &amp; its subsidaries, Central Board of Excise &amp; Customs, Govt of India</t>
  </si>
  <si>
    <t>Subsidy to coal and lignite companies for payment against collection of excise duty on coal and coke</t>
  </si>
  <si>
    <t>Tax breaks</t>
  </si>
  <si>
    <t>Subsidy to coal and lignite companies for payment against collection of excise duty towards development of transportation infrastructure in rural areas</t>
  </si>
  <si>
    <t>Stage</t>
  </si>
  <si>
    <t>India</t>
  </si>
  <si>
    <t>Australia</t>
  </si>
  <si>
    <t>Direct Spending (including on infrastructure)</t>
  </si>
  <si>
    <t>Estimated annual amount</t>
  </si>
  <si>
    <t>Exchange Rate</t>
  </si>
  <si>
    <t>http://www.irs.gov/Individuals/International-Taxpayers/Yearly-Average-Currency-Exchange-Rates</t>
  </si>
  <si>
    <t>OIDB Annual Report 2012-13, 2013-14</t>
  </si>
  <si>
    <t>Total Direct Spending Subsidy</t>
  </si>
  <si>
    <t>Total Tax Expenditure Subsidy</t>
  </si>
  <si>
    <t>Capital outlay by Ministry of Petroleum for exploration and production of Crude oil and natural gas</t>
  </si>
  <si>
    <t>ONGC (India)</t>
  </si>
  <si>
    <t>Oil India</t>
  </si>
  <si>
    <t>GAIL (India)</t>
  </si>
  <si>
    <t>Coal India</t>
  </si>
  <si>
    <t>https://www.coalindia.in/DesktopModules/DocumentList/documents/Annual_Report_&amp;_Accounts_2014-15_Shareholder_version_03082015(1).pdf</t>
  </si>
  <si>
    <t>Capital Outlay on Power Projects (Diesel / Gas based power generation)</t>
  </si>
  <si>
    <t>Financial Annual Report 2013-14, Statement of Expenditure on Capital Account, Controller General of Accounts, MoF</t>
  </si>
  <si>
    <t>Plant Planning &amp; Construction &amp; Operation</t>
  </si>
  <si>
    <t>NTPC Ltd.</t>
  </si>
  <si>
    <t>NLC</t>
  </si>
  <si>
    <t>DVC</t>
  </si>
  <si>
    <t>IOCL</t>
  </si>
  <si>
    <t>BPCL</t>
  </si>
  <si>
    <t>HPCL</t>
  </si>
  <si>
    <t>The financing will be used for supporting the additional project debt requirement for the Nigrie Power project. The project entails the development of a 1320MW (2 x 660MW) power plant in Singrauli district of Madhya Pradesh, India. Financing comprises of a $273.04m 11 year term loan provided by ICICI, Punjab National Bank, Central Bank of India, IDBI Bank, Canara Bank, Syndicate Bank, State Bank of Hyderabad, Bank of Baroda, Oriental Bank of Commerce, State Bank of Patiala, Corporation Bank, State Bank of Bikaner &amp; Jaipur, Indian Overseas Bank and Bank of Maharashtra with ICICI acting as the MLA. The project is sponsored by Jaiprakash Associates Ltd.</t>
  </si>
  <si>
    <t>coal</t>
  </si>
  <si>
    <t>Downstream</t>
  </si>
  <si>
    <t>Electricity Production</t>
  </si>
  <si>
    <t>https://ijglobal.com/data/transaction/31476/1320mw-nigrie-power-project-addi</t>
  </si>
  <si>
    <t>Nawapara Thermal Power Plant Refinancing 2014 (600MW)</t>
  </si>
  <si>
    <t>The proceeds of $472m will be used for refinancing the earlier debt availed for the development of the 600MW (2x300MW) coal based thermal power plant at Nawapara Village in the Raigarh district, Chhattisgarh, India. The financing includes a term loan of $377.65m and an equity investment of $94.57m. The debt was syndicated a number of times. It was refinanced on March 28, 2014, also adding further subordinated debt by Axis Bank and Rural Electrification Corp. (REC).</t>
  </si>
  <si>
    <t>https://ijglobal.com/data/transaction/31518/600mw-nawapara-thermal-power-pla</t>
  </si>
  <si>
    <t>Subsidy</t>
  </si>
  <si>
    <t>Subsidy type</t>
  </si>
  <si>
    <t>Targeted energy source</t>
  </si>
  <si>
    <t>2013 estimate</t>
  </si>
  <si>
    <t>2014 estimate</t>
  </si>
  <si>
    <t>Stage:</t>
  </si>
  <si>
    <t>Source</t>
  </si>
  <si>
    <t>Direct funding</t>
  </si>
  <si>
    <t>Oil industry development board – R&amp;D activities</t>
  </si>
  <si>
    <t>Oil and Gas</t>
  </si>
  <si>
    <t>Exploration</t>
  </si>
  <si>
    <t>na</t>
  </si>
  <si>
    <t>Ministry of Coal – regional exploration</t>
  </si>
  <si>
    <t>Coal</t>
  </si>
  <si>
    <t>Ministry of Coal, Govt of India, Report on Demand for Grant</t>
  </si>
  <si>
    <t>Ministry of Coal – R&amp;D</t>
  </si>
  <si>
    <t>Ministry of Coal – detailed drilling</t>
  </si>
  <si>
    <t>Exploration and extraction</t>
  </si>
  <si>
    <t>Electricity</t>
  </si>
  <si>
    <t>Tax Expenditure</t>
  </si>
  <si>
    <t>Tax expenditure</t>
  </si>
  <si>
    <t>Custom Duty Rebates on Imported Coal Mining Equipment</t>
  </si>
  <si>
    <t>https://ijglobal.com/data/transaction/31582/675mw-jajpur-power-plant-and-alloy-plant-expansion</t>
  </si>
  <si>
    <t>Vedanta Jharsuguda Captive Power Plant Refinancing 2014 (1215MW)</t>
  </si>
  <si>
    <t>The proceeds are used to refinance the existing long term debt signed for the 1215MW Aluminium Power Plant in Jharsuguda, Odisha, India. The project is sponsored by Sesa Sterlite Ltd, a subsidiary of Vedanta. A 6-year 9-month term loan is financed by consortium of banks including Bank of India, Bank of Baroda, Union Bank of India, Syndicate Bank and State Bank of Bikaner &amp; Jaipur, led by SBI Capital Markets. Desai &amp; Diwanji advised the lenders on this deal. NOTE: One-quarter of the full funding amount has been allocated to coal &amp; power-production with the balance attributable to aluminum production.</t>
  </si>
  <si>
    <t>https://ijglobal.com/data/transaction/31653/1215mw-vedanta-jharsuguda-captive-power-plant-refinancing-2014</t>
  </si>
  <si>
    <t>Gujarat NRE Coke Corporate facility 2014</t>
  </si>
  <si>
    <t>Ministry of Finance, Public Finance Statistics, 2014-15</t>
  </si>
  <si>
    <t xml:space="preserve">Exploration and extraction </t>
  </si>
  <si>
    <t>Annual avg. fossil fuel finance</t>
  </si>
  <si>
    <t>Domestic</t>
  </si>
  <si>
    <t>Subtotal domestic</t>
  </si>
  <si>
    <t>BANK OF BARODA</t>
  </si>
  <si>
    <t>PUNJAB NATIONAL BANK</t>
  </si>
  <si>
    <t>BANK OF INDIA</t>
  </si>
  <si>
    <t>Institution</t>
  </si>
  <si>
    <t>Project Name</t>
  </si>
  <si>
    <t>Project Country</t>
  </si>
  <si>
    <t>Description</t>
  </si>
  <si>
    <t>Fossil Fuel Sector (oil &amp; gas or coal)</t>
  </si>
  <si>
    <t>Development Phase (Upstream or Downstream)</t>
  </si>
  <si>
    <t>Value</t>
  </si>
  <si>
    <t>Not counted</t>
    <phoneticPr fontId="3" type="noConversion"/>
  </si>
  <si>
    <t>Period</t>
    <phoneticPr fontId="3" type="noConversion"/>
  </si>
  <si>
    <t>Nigrie Power Project Additional Financing 2014 (1320MW)</t>
  </si>
  <si>
    <t>The proceeds of the financing will be used to support capex requirements and refinancing of the Ravva oil and gas field located in the offshore area of the Krishna-Godavari basin on the eastern coast of India. The owners of the field are Cairn India (22.5%), ONGC (40%), Videocon Petroleum (25%) and Ravva Oil (12.5%). SBI Capital Markets, Bank of Baroda and Vijaya Bank have provided a INR4.73bn ($80.1m) 10 year term loan to support the financing. Amarchand &amp; Mangaldas &amp; Suresh A Shroff acted as the legal adviser to the lenders and SBI Capital Markets acted as the financial adviser to the consortium.</t>
  </si>
  <si>
    <t>oil &amp; gas</t>
  </si>
  <si>
    <t>Upstream</t>
  </si>
  <si>
    <t>Exploration/Extraction</t>
  </si>
  <si>
    <t>https://ijglobal.com/data/transaction/31527/ravva-field-capex-facility-and-refinancing-2014</t>
  </si>
  <si>
    <t>Raigarh Thermal Power Plant Refinancing 2013 (600MW)</t>
  </si>
  <si>
    <t>The financing will be used for development of a 600MW thermal power project at Raigarh in Chhattisgarh state, India. The $383.69m debt financing will be funded by a group of 17 banks and financial institutions. Avantha Power and Infrastructures is the sponsor for the project.</t>
  </si>
  <si>
    <t>https://ijglobal.com/data/transaction/28947/600mw-raigarh-thermal-power-plant-refinancing-2013</t>
  </si>
  <si>
    <t>Shri Girija Captive Power Plant and Ferro Alloy Plant W/C Facility 2014 (108MW)</t>
  </si>
  <si>
    <t>Jajpur Power Plant and Alloy Plant Expansion 2014 (67.5MW)</t>
  </si>
  <si>
    <t>The financing will be used for setting up of a 67.5MW power plant and for the expansion of a Ferro alloy Plant with additional 33MVA and with 600 temperature-programmed desorption (TPD) Sintering facility, at the existing site in Jajpur, Orissa, India. The financing includes term loans of $141.19m for 10 years, $45.27m for 11 years and 5 months, $184.42m for a period of 1 year and $48.71m for 6 years and 6 months. The project is sponsored by SKP Group. NOTE: One-quarter of the full funding amount has been allocated to coal &amp; power-production with the balance attributable to iron mining or steel production.</t>
  </si>
  <si>
    <t>The financing is used to fund the working capital needs for the development of a 54MVA ferro alloy plant and 108MW coal based captive power plant in East Godavari District, in the State of Andhra Pradesh in India. The project is sponsored by Sri Gayatri Minerals Pvt Ltd. Central Bank of India, Punjab National Bank, Bank of India, Indian Overseas Bank, Oriental Bank of Commerce and Jammu &amp; Kashmir Bank financed the credit facility of $48.86m. R &amp; A Legal Advocates advised the lenders on the deal. NOTE: One-quarter of the full funding amount has been allocated to coal &amp; power-production with the balance attributable to iron mining or steel production.</t>
  </si>
  <si>
    <t>Guru Gobind Singh Bhatinda Refinery Expansion 2014</t>
  </si>
  <si>
    <t>The financing will be used for the expansion of the Guru Gobind Singh Petroleum Refinery from 9mmtpa to 11.3mmtpa, located in Bathinda, Punjab, India. Debt financing amounts to $256.38m. The loan will be funded by State Bank of India ($212.62m) and Bank of India ($43.75m). Hindustan Petroleum Corp Ltd and Mittal Energy Investment Pvt Ltd are the sponsors of the project.</t>
  </si>
  <si>
    <t>Refining</t>
  </si>
  <si>
    <t>https://ijglobal.com/data/transaction/31670/guru-gobind-singh-bhatinda-refinery-expansion-2014</t>
  </si>
  <si>
    <t>Krishnapatnam Thermal Power Plant Additional Financing 2014 (300MW)</t>
  </si>
  <si>
    <t>The financing will be used to support its capital expenditure plans and partially refinance existing debt of Gujarat NRE Coke, a subsidiary of the Gujarat NRE Group, has signed a Rp31.44 billion ($520 million). The proceeds of the financing will go towards the sponsor’s capital expenditure plans, including several power plants out of the waste heat emanating from the coke making process at some of its plants.</t>
  </si>
  <si>
    <t>https://ijglobal.com/data/transaction/30154/gujarat-nre-coke-corporate-facility-2014</t>
  </si>
  <si>
    <t>Ravva Field Capex Facility and Refinancing 2014</t>
  </si>
  <si>
    <t>The financing will be used for the construction and development of Phase II of the 300MW (2x150MW) Krishnapatnam Thermal Power Plant at Tammenapatnam and Mommidi village at Krishnapatnam, district Nellore in the State of Andhra Pradesh, India. Financing comprises of a INR12.044bn ($199.95m) 14 year 9 month term loan and a INR1.48bn ($24.57m) 12 year 3 month term loan funded by State Bank of India, Allahabad Bank, Bank of India, Canara Bank, Punjab National Bank, State Bank of Bikaner &amp; Jaipur, State Bank of Patiala, Tamilnad Mercantile Bank, Union Bank of India, Vijaya Bank, Andhra Bank, Oriental Bank of Commerce, ICICI Bank and Punjab &amp; Sind Bank. Madhucon Infra Ltd (91.96%), Madhucon Granites Ltd (5.48%) and Madhucon Sugar &amp; Power Industries Ltd (2.33%), part of Madhucon Group are the sponsors of the project.</t>
  </si>
  <si>
    <t>https://ijglobal.com/data/transaction/31455/300mw-krishnapatnam-the</t>
  </si>
  <si>
    <t>The proceeds are used to refinance the existing long term debt signed for the 1215MW Aluminum Power Plant in Jharsuguda, Odisha, India. The project is sponsored by Sesa Sterlite Ltd, a subsidiary of Vedanta. A 6-year 9-month term loan is financed by consortium of banks including Bank of India, Bank of Baroda, Union Bank of India, Syndicate Bank and State Bank of Bikaner &amp; Jaipur, led by SBI Capital Markets. Desai &amp; Diwanji advised the lenders on this deal. NOTE: One-quarter of the full funding amount has been allocated to coal &amp; power-production with the balance attributable to iron mining or steel production.</t>
  </si>
  <si>
    <t>CANARA BANK</t>
  </si>
  <si>
    <t>Bajaj Thermal Power Plant Additional Facility I 2014 (450MW)</t>
  </si>
  <si>
    <t>The financing will be used for the development of a 450MW thermal power plant located in Pilibhit, Uttar Pradesh, India. Financing comprises of a $156.11m 8 year term loan facility, with SBI, Allahabad Bank, Canara Bank, Punjab National Bank, Corporation Bank and State Bank of Hyderabad as lenders. An equity of $5.20m is also provided by the sponsor of power plant project, Bajaj Group.</t>
  </si>
  <si>
    <t>https://ijglobal.com/data/transaction/31443/450mw-bajaj-thermal-power-plant-additional-facility-i-2014</t>
  </si>
  <si>
    <t>Tulsyan NEC Gummidipoodi Thermal Power Plant</t>
  </si>
  <si>
    <t>The financing will used for the construction of a power plant and associated facilities in Gummidipoodi, Tamil Nadu, India. Financing comprises of term loans of INR422m ($6.927m), INR53.5m ($0.877m) and INR194m ($3.181m) each for a duration of 7 years 6 months provided by Andhra Bank, Indian Overseas Bank and Canara Bank. The sponsor, Tulsyan NEC Ltd provide an equity of INR320m ($5.246m) for the INR990m ($16.23m) project. Link Legal - India Law Services acted as the legal adviser to the lenders.</t>
  </si>
  <si>
    <t>https://ijglobal.com/data/transaction/31539/tulsyan-nec-gummidipoodi-thermal</t>
  </si>
  <si>
    <t>Bajaj Thermal Power Plant Additional Facility II 2014 (450MW)</t>
  </si>
  <si>
    <t>The financing is used to provide additional funds for the development of 450MW coal based thermal power plant project which is located at various sites in Uttar Pradesh, India. The project is sponsored by Bajaj Power Ventures and Bajaj Hindustan. The equity amounts to $41.54m. An 8 year term loan of $32.74m is financed by State Bank of India, L&amp;T Infrastructure Finance, Canara Bank and Oriental Bank of Commerce. The financial adviser on this transaction is SBI Capital Markets. Khaitan Sud &amp; Partners advised the lenders on this deal.</t>
  </si>
  <si>
    <t>https://ijglobal.com/data/transaction/31581/450mw-bajaj-thermal-pow</t>
  </si>
  <si>
    <t>CENTRAL BANK OF INDIA</t>
  </si>
  <si>
    <t>https://ijglobal.com/data/transaction/31558/108mw-shri-girija-captive-power-</t>
  </si>
  <si>
    <t>Maithon Coal-Fired Power Plant Refinancing 2014 (1050MW)</t>
  </si>
  <si>
    <t>The proceeds of the financing will be used for the repayment of existing loan and funding capital expenditure for the 1050MW Maithon coal-fired Power Plant in Dhanbad, Jharkhand, India. Financing comprises of a $522.39m 7 year 9 months term loan, a $42.04m 12 year term loan, a $22.19 12 year term loan. The term loans are provided by SBI Capital Markets Ltd, Allahabad Bank, Central Bank of India, Dena Bank Ltd, Jammu &amp; Kashmir Bank Ltd, State Bank of India, State Bank of Mysore, Tamilnad Mercantile Bank, State Bank of Bikaner &amp; Jaipur, Punjab National Bank, Union Bank of India, Corporation Bank, L&amp;T Infrastructure Finance Ltd, HDFC Bank Ltd. Tata Power (74%) and Damodar Valley Corp (26%) are the sponsors and provided an equity of $60.528m. Link Legal - India Law Services acted as the legal adviser to lenders and SBI acted as the financial adviser to the consortium.</t>
  </si>
  <si>
    <t>https://ijglobal.com/data/transaction/31566/1050mw-maithon-coal-fir</t>
  </si>
  <si>
    <t>The proceeds of $472m will be used for refinancing the earlier debt availed for the development of the 600MW (2x300MW) coal based thermal power plant at Nawapara Village in the Raigarh district, Chhattisgarh, India. The financing includes a term loan of $377.65m and an equity investment of $94.57m. The debt was syndicated a number of times. It was refinanced on 28 March 2014, also adding further subordinated debt by Axis Bank and Rural Electrification Corp.</t>
  </si>
  <si>
    <t>CORPORATION BANK</t>
  </si>
  <si>
    <t>Allahabad and Chandigarh City Gas Distribution Project</t>
  </si>
  <si>
    <t>The financing will be used for the development of the City Gas Distribution Project in Chandigarh and Allahabad in India. The sponsors are Indian Oil Corp (50%) and Adani Gas (50%), a wholly owned subsidiary of Adani Enterprises. State Bank of India, Allahabad Bank, Union Bank of India, Corporation Bank and State Bank of Travancore are providing a INR3.6bn ($59.692m) 12-year term loan for the project.</t>
  </si>
  <si>
    <t>Transportation</t>
  </si>
  <si>
    <t>The INR 4,400 billion 12-year-3-month term loan will be used for the development of a 768 MW (2 X 384 MW) gas-based thermal power plant at Vemagiri village, near Rajahmundry town in Andhra Pradesh, India. The debt is provided through the cooperation of 11 banks - Allahabad Bank (INR 248 million), Andhra Bank (INR 356 million), IDFC Ltd (INR 820 million), Indian Overseas Bank Ltd (INR 356 million), Jammu &amp; Kashmir Bank Ltd (INR 350 million), Punjab National Bank (INR 463 million), Punjab &amp; Sind Bank (INR 175 million), State Bank of Patiala (INR 356 million), United Bank of India (INR 356 million), Syndicate Bank Ltd (INR 180 million), IDBI Bank Ltd (INR 740 million). SBI Capital Markets served as financial adviser to the lenders and consortium. Legal adviser of the latter is Amarchand &amp; Mangaldas &amp; Suresh A Shroff &amp; Co.</t>
  </si>
  <si>
    <t>https://ijglobal.com/data/transaction/34229/768mw-vemagiri-thermal-power-2015</t>
  </si>
  <si>
    <t>ORIENTAL BANK OF COMMERCE</t>
  </si>
  <si>
    <t>PUNJAB &amp; SIND BANK</t>
  </si>
  <si>
    <t>The INR 4,400 billion 12-year-3-month term loan will be used for the development of a 768 MW (2 X 384 MW) gas-based thermal power plant at Vemagiri village, near Rajahmundry town in Andhra Pradesh, India. The debt is provided through the cooperation of 11 banks - Allahabad Bank (INR 248 million), Andhra Bank (INR 356 million), IDFC Ltd (INR 820 million), Indian Overseas Bank Ltd (INR 356 million), Jammu &amp; Kashmir Bank Ltd (INR 350 million), Punjab National Bank (INR 463 million), Punjab &amp; Sind Bank (INR 175 million), State Bank of Patiala (INR 356 million), United Bank of India(INR 356 million), Syndicate Bank Ltd (INR 180 million), IDBI Bank Ltd (INR 740 million). SBI Capital Markets served as financial adviser to the lenders and consortium. Legal adviser of the latter is Amarchand &amp; Mangaldas &amp; Suresh A Shroff &amp; Co.</t>
  </si>
  <si>
    <t>SBI CAPITAL MARKETS</t>
  </si>
  <si>
    <t>Palatana Thermal Power Plant Refinancing 2014 (726.6MW)</t>
  </si>
  <si>
    <t>The proceeds will be used to refinance the development of a 726.6MW combined cycle gas turbine (CCGT) thermal power plant close to the gas fields in the state of Tripura, India. The project will cater to the power needs of the north-eastern states of India. The first unit of the plant became operational in 2013. The financing includes a 15-year-3-month term loan of $484.95m and $161.70m equity investment. The project is sponsored by ONGC, Infrastructure Leasing and Financial Services (IL&amp;FS) and Government of Tripura. The sponsors have entered into a PPA with the power distribution entities of the north eastern states for up to 86.5% of the project capacity. The remaining 13.5% is expected to be sold on merchant basis.</t>
  </si>
  <si>
    <t>https://ijglobal.com/data/transaction/31542/7266mw-palatana-thermal</t>
  </si>
  <si>
    <t>Bakreswar Thermal Power Project Refinancing 2014</t>
  </si>
  <si>
    <t>The proceeds of the financing will be used for the development of the 1050MW Bakreswar thermal power project in Birbhum, West Bengal, India. Financing comprises of a INR14.93bn ($243.719m) 15 year term loan provided by SBI Capital Markets and Power Finance Corp. SBI Capital Markets acted as the financial advisors to the sponsor. The financing is structured as a securitization of the cash flow receivables of the company over a duration of 10 years, based on an interest rate discount of 11 per cent. The financing replaces an existing JBIC facility, which had been used to finance the project during construction.</t>
  </si>
  <si>
    <t>https://ijglobal.com/data/transaction/28485/bakreswar-thermal-power-project-refinancing-2014</t>
  </si>
  <si>
    <t>Bara Prayagraj Power Plant Refinancing 2014 (1980MW)</t>
  </si>
  <si>
    <t>https://ijglobal.com/data/transaction/31410/allahabad-and-chandigarh-city-gas-distributi</t>
  </si>
  <si>
    <t>EXPORT-IMPORT BANK OF INDIA</t>
  </si>
  <si>
    <t>INDIAN OVERSEAS BANK</t>
  </si>
  <si>
    <t>Vemagiri Thermal Power 2015 (768MW)</t>
  </si>
  <si>
    <t>The proceeds of the financing are used to refinance the development of the 1980MW coal based thermal power plant located at Bara, Allahabad in Uttar Pradesh, India. The financing is used to refinance the earlier debt that was signed on 28 Sept 2010 for the development of the 1980MW power plant. Jaiprakash Power Ventures Ltd. was awarded as the preferred bidder by Uttar Pradesh Power Corp Ltd for a concession period of 25 years. SBI Capital and India Infrastructure Finance Company financed a 13 year term loan of $115m at LIBOR 210bp. SBI Capital is the financial adviser on the transaction. Singhania &amp; Co Luthra &amp; Luthra provided legal advice to the lenders on the deal.</t>
  </si>
  <si>
    <t>https://ijglobal.com/data/transaction/31484/1980mw-bara-prayagraj-power-plant-refinancing-2014</t>
  </si>
  <si>
    <t>Gondia Coal-Fired Project Credit Facility 2014 (3300MW)</t>
  </si>
  <si>
    <t>The proceeds will be used to provide an additional working capital for the 3300MW Gondia Coal-Fired Power Project in Tiroda, District Gondia, Maharashtra, India. The additional working capital will support the development of the 1320MW Phase I comprising 2 units of 660 MW each, 660 MW Phase II comprising one unit of 660 MW and 1320MW Phase III comprising 2 units of 660MW each. Maharashtra State Electricity Distribution Co. is the offtaker and Adani Power Ltd is the sponsor of the project. Financing comprises of $16.51m working capital loan lend by State Bank of Mysore and SBI Capital Markets.</t>
  </si>
  <si>
    <t>https://ijglobal.com/data/transaction/31349/gondia-coal-fired-project-credit-facility-2014-3300mw</t>
  </si>
  <si>
    <t>The proceeds are used to refinance the existing long term debt signed for the 1215MW Aluminium Power Plant in Jharsuguda, Odisha, India. The project is sponsored by Sesa Sterlite Ltd, a subsidiary of Vedanta. A 6-year 9-month term loan is financed by consortium of banks including Bank of India, Bank of Baroda, Union Bank of India, Syndicate Bank and State Bank of Bikaner &amp; Jaipur, led by SBI Capital Markets. Desai &amp; Diwanji advised the lenders on this deal.</t>
  </si>
  <si>
    <t>UNITED BANK OF INDIA</t>
  </si>
  <si>
    <t>DOWN</t>
    <phoneticPr fontId="3" type="noConversion"/>
  </si>
  <si>
    <t>O&amp;G</t>
    <phoneticPr fontId="3" type="noConversion"/>
  </si>
  <si>
    <t>UP</t>
    <phoneticPr fontId="3" type="noConversion"/>
  </si>
  <si>
    <t>COAL</t>
    <phoneticPr fontId="3" type="noConversion"/>
  </si>
  <si>
    <t>Notes</t>
  </si>
  <si>
    <t>STATE BANK OF INDIA</t>
  </si>
  <si>
    <t>Meramandali Power Plant Additional Facility 2014 (300MW)</t>
  </si>
  <si>
    <t>The proceeds are financing the cost overrun of the 300MW thermal power plant developed in Odisha, India. Financing comprises $30.22m, 9-year-6-month term loan. Axis Bank and SBI are the lenders. The project is sponsored by Bhushan Steel Ltd.</t>
  </si>
  <si>
    <t>https://ijglobal.com/data/transaction/31485/300mw-meramandali-power</t>
  </si>
  <si>
    <t>The financing will be used for setting up of a 67.5MW power plant and for the expansion of a Ferro alloy Plant with additional 33MVA and with 600 temperature-programmed desorption (TPD) Sintering facility, at the existing site in Jajpur, Orissa, India. The financing includes term loans of $141.19m for 10 years, $45.27m for 11 years and 5 months, $184.42m for a period of 1 year and $48.71m for 6 years and 6 months. The project is sponsored by SKP Group.  NOTE: One-quarter of the full funding amount has been allocated to coal &amp; power-production with the balance attributable to iron mining or steel production.</t>
  </si>
  <si>
    <t>Kawai Thermal Power Plant W/C Facility 2014 (1320MW)</t>
  </si>
  <si>
    <t>The proceeds are used to finance the working capital needs of the 1320MW coal-based thermal power plant in Baran, Rajasthan, India. Adani Power is the developer of the project. The debt amount of $74.056m is provided by State Bank of India. Amarchand &amp; Mangaldas &amp; Suresh A Shroff &amp; Co acted as the legal adviser on the lenders.</t>
  </si>
  <si>
    <t>https://ijglobal.com/data/transaction/31380/1320mw-kawai-thermal-po</t>
  </si>
  <si>
    <t>Sesa Sterlite Refinery and Power Plant Refinancing 2014</t>
  </si>
  <si>
    <t>Additional state-owned banks</t>
    <phoneticPr fontId="2" type="noConversion"/>
  </si>
  <si>
    <t>Institution name</t>
  </si>
  <si>
    <t>http://www.ntpc.co.in/annual-reports/4340/download-complete-annual-report-2014-15</t>
  </si>
  <si>
    <t>The proceeds will be used for refinancing the existing debt availed by Sesa Sterlite Ltd for its aluminum based power projects. The projects include a 1.6MTPA aluminium smelter plant along with a 1215MW (9X135MW) power plant in Jharsuguda, Odisha and a 1MTPA alumina refinery along with a 75MW cogeneration captive power plant in Lanijigarh, Odisha, India. SBI has provided a INR50bn ($829.57m) 7 year 3 month term loan. Desai &amp; Diwanji acted as the legal adviser to lender. NOTE: One-quarter of the full funding amount has been allocated to coal &amp; power-production with the balance attributable to iron mining or steel production.</t>
  </si>
  <si>
    <t>https://ijglobal.com/data/transaction/31540/sesa-sterlite-refinery-</t>
  </si>
  <si>
    <t>Lalitpur Coal-Fired Power Plant Additional Facility 2015 (1980MW)</t>
  </si>
  <si>
    <t>The financing will be used for the development of the 1980-MW Coal-Fired power plant located at Lalitpur, Uttar Pradesh. The sponsors of the project are Baja Group which comprises (Bajaj Power ventures, Bajaj Hindustan, and Bajaj Energy). The funding involves a $160.04m term loan for tenor of 3 months and $32.4m bank guarantee facility for tenor of 5-years. The debt has been provided by State Bank of India.</t>
  </si>
  <si>
    <t>https://ijglobal.com/data/transaction/33715/1980mw-lalitpur-coal-fi; https://ijglobal.com/data/transaction/34607/lalitpur-power-project-additional-financing-5</t>
  </si>
  <si>
    <t>Tamnar II Thermal Power Plant Additional Facility II 2015 (1200MW)</t>
  </si>
  <si>
    <t>The proceeds are used as an additional facility to fund the capital expenditure requirements of the 1200MW thermal power project located at Tamnar Village, Raigarh District, Chhattisgarh, India. The project is sponsored by Jindal Steel &amp; Power. HDFC and State Bank of India has provided loan amount of $70.4m. Legal adviser to lenders is Desai &amp; Diwanji.</t>
  </si>
  <si>
    <t>https://ijglobal.com/data/transaction/33714/1200mw-tamnar-ii-therma</t>
  </si>
  <si>
    <t>The authors welcome feedback on the full report, on the country study, and on this data sheet to improve the accuracy and transparency of information on G20 government support to fossil fuel production.</t>
  </si>
  <si>
    <t>Contents:</t>
  </si>
  <si>
    <t>National subsidies</t>
  </si>
  <si>
    <t>SOE investment</t>
  </si>
  <si>
    <t>Public finance (summary)</t>
  </si>
  <si>
    <t>Public finance (domestic - full)</t>
  </si>
  <si>
    <t>Public finance (international - full)</t>
  </si>
  <si>
    <t>Gujarat NRE Cokin Coal Mine Capex facility 2013</t>
  </si>
  <si>
    <t>Proceeds of $106.5m are part-financing the Gujarat NRE Cokin Coal Mine project in Wongawilli, NSW, Australia.</t>
  </si>
  <si>
    <t>Extraction</t>
  </si>
  <si>
    <t>https://ijglobal.com/data/transaction/28382/gujarat-nre-cokin-coal-mine-capex-facility-2013</t>
  </si>
  <si>
    <t>Sterling Global Nigerian Okwuibome Oil Field</t>
  </si>
  <si>
    <t>Nigeria</t>
  </si>
  <si>
    <t>The financing will be used for the development of 14 new wells at the Okwuibome oil field of OML143 Block in Nigeria. The sponsor is Sterling Exploration &amp; Energy Production Company Ltd (SEEPCO). SBI Capital Markets Ltd, Bank of Baroda, Bank of India, Indian Overseas Bank Ltd, Andhra Bank, UCO Bank Ltd, Allahabad Bank, State Bank of India and Punjab National Bank are providing a $898m 9 year 9 month standby facility and $160m 9 year 8 month term loan. Amarchand, Applyby, Templars and Reed Smith acted as the legal advisers to the lenders.</t>
  </si>
  <si>
    <t>https://ijglobal.com/data/transaction/31492/sterling-global-nigerian-okwuibome-oil-field</t>
  </si>
  <si>
    <t>Total Subsidy</t>
  </si>
  <si>
    <t>http://www.gailonline.com/final_site/pdf/Analysts_Presentation_%202014-15.pdf</t>
  </si>
  <si>
    <t>https://www.iocl.com/AboutUs/AnnualReports/IOC_Annual_Report_2014-15.pdf</t>
  </si>
  <si>
    <t>http://bharatpetroleum.com/pdf/OurFinancial/BPCL%20Annual%20Report%20FY%202014-15(1).pdf</t>
  </si>
  <si>
    <t>http://www.hindustanpetroleum.com/documents/pdf/HPCL_AR%202014-15_SAP10092015.pdf</t>
  </si>
  <si>
    <t>The proceeds are used as an additional working capital facility to fund the expansion of the Guru Gobind Singh Petroleum Refinery from 9 million tonnes per annum to 11.3 million tonnes per annum. HPCL and Mittal Energy Investments are the sponsors. A term loan of $805.98m is financed by State Bank of India, Syndicate Bank, Federal Bank, State Bank of Mysore, Indian Bank Union and Bank of India. SBI Capital Markets acted as the financial adviser on this transaction.</t>
    <phoneticPr fontId="16" type="noConversion"/>
  </si>
  <si>
    <t>Downstream</t>
    <phoneticPr fontId="16" type="noConversion"/>
  </si>
  <si>
    <t>Refining</t>
    <phoneticPr fontId="16" type="noConversion"/>
  </si>
  <si>
    <t>http://www.nlcindia.com/investor/Annual%20Report%202014-15/Consolidated%20Financial%20Statements.pdf</t>
  </si>
  <si>
    <t>Name of SOE</t>
  </si>
  <si>
    <t>Project / Investment</t>
  </si>
  <si>
    <t>Fossil Fuel Sector</t>
  </si>
  <si>
    <t xml:space="preserve">Value </t>
  </si>
  <si>
    <t>Annualised Average Value</t>
  </si>
  <si>
    <t>Source:</t>
  </si>
  <si>
    <t>Investment</t>
  </si>
  <si>
    <t>Exploration, extraction and associated services</t>
  </si>
  <si>
    <t>Oil &amp; Gas</t>
  </si>
  <si>
    <t>Rystad 2015</t>
  </si>
  <si>
    <t>Power Production</t>
  </si>
  <si>
    <t>http://www.cercind.gov.in/2015/orders/SO219.pdf; http://www.cercind.gov.in/2015/orders/SO_66.pdf; http://www.cercind.gov.in/2015/orders/SO89.pdf</t>
  </si>
  <si>
    <t xml:space="preserve">Total fossil fuel finance 2013 &amp; 2014 </t>
    <phoneticPr fontId="2" type="noConversion"/>
  </si>
  <si>
    <t>State Bank of India</t>
    <phoneticPr fontId="2" type="noConversion"/>
  </si>
  <si>
    <t>Additional state-owned banks</t>
    <phoneticPr fontId="2" type="noConversion"/>
  </si>
  <si>
    <t>Multilateral development bank share</t>
    <phoneticPr fontId="2" type="noConversion"/>
  </si>
  <si>
    <t>Subtotal international</t>
    <phoneticPr fontId="2" type="noConversion"/>
  </si>
  <si>
    <t>Totals 2013/2014 (USD m)</t>
    <phoneticPr fontId="16" type="noConversion"/>
  </si>
  <si>
    <t>https://ijglobal.com/data/transaction/31553/guru-gobind-singh-bhatinda-refinery-w-c-facility-ii-2014</t>
    <phoneticPr fontId="16" type="noConversion"/>
  </si>
  <si>
    <t>SBI Capital Markets</t>
  </si>
  <si>
    <t>Bank of India</t>
    <phoneticPr fontId="16" type="noConversion"/>
  </si>
  <si>
    <t>Bank of Baroda</t>
  </si>
  <si>
    <t>Total (in USD m)</t>
    <phoneticPr fontId="16" type="noConversion"/>
  </si>
  <si>
    <t>International</t>
    <phoneticPr fontId="2" type="noConversion"/>
  </si>
  <si>
    <t>Public finance summary (USD million - except where otherwise indicated)</t>
  </si>
  <si>
    <t>State Bank of India</t>
    <phoneticPr fontId="2" type="noConversion"/>
  </si>
  <si>
    <t>SBI Capital Markets</t>
    <phoneticPr fontId="2" type="noConversion"/>
  </si>
  <si>
    <t>Bank of Baroda</t>
    <phoneticPr fontId="2" type="noConversion"/>
  </si>
  <si>
    <t>Corporation Bank</t>
    <phoneticPr fontId="2" type="noConversion"/>
  </si>
  <si>
    <t>Central Bank of India</t>
    <phoneticPr fontId="2" type="noConversion"/>
  </si>
  <si>
    <t>Punjab National Bank</t>
    <phoneticPr fontId="16" type="noConversion"/>
  </si>
  <si>
    <r>
      <t>National subsidies (</t>
    </r>
    <r>
      <rPr>
        <b/>
        <sz val="10"/>
        <color indexed="62"/>
        <rFont val="Arial"/>
        <family val="2"/>
      </rPr>
      <t xml:space="preserve">million </t>
    </r>
    <r>
      <rPr>
        <b/>
        <sz val="10"/>
        <color rgb="FF4F81BD"/>
        <rFont val="Arial"/>
        <family val="2"/>
      </rPr>
      <t>USD  - except where otherwise indicated)</t>
    </r>
  </si>
  <si>
    <t>SOE Investment (USD million  - except where otherwise indicated)</t>
  </si>
  <si>
    <t>Public finance domestic (full) (USD  - except where otherwise indicated)</t>
  </si>
  <si>
    <t>Public finance international (full) (USD  - except where otherwise indicated)</t>
  </si>
  <si>
    <t>Coal mining</t>
  </si>
  <si>
    <t>Coal fired power</t>
  </si>
  <si>
    <t>Upstream oil and gas</t>
  </si>
  <si>
    <t>Oil and gas pipelines, power plants and refineries</t>
  </si>
  <si>
    <t>Guru Gobind Singh Bhatinda Refinery W/C Facility II 2014</t>
    <phoneticPr fontId="16" type="noConversion"/>
  </si>
  <si>
    <t>Guru Gobind Singh Bhatinda Refinery Expansion 2014</t>
    <phoneticPr fontId="16" type="noConversion"/>
  </si>
  <si>
    <t>G20 SUBSIDIES FOR OIL, GAS AND COAL PRODUCTION: INDIA</t>
  </si>
  <si>
    <r>
      <t xml:space="preserve">This data sheet is a background paper to the report </t>
    </r>
    <r>
      <rPr>
        <i/>
        <sz val="10"/>
        <rFont val="Arial"/>
        <family val="2"/>
      </rPr>
      <t>Empty promises: G20 subsidies to oil, gas and coal production</t>
    </r>
    <r>
      <rPr>
        <sz val="10"/>
        <rFont val="Arial"/>
        <family val="2"/>
      </rPr>
      <t xml:space="preserve"> by Oil Change International (OCI) and the Overseas Development Institute (ODI). It builds on the research completed for the report </t>
    </r>
    <r>
      <rPr>
        <i/>
        <sz val="10"/>
        <rFont val="Arial"/>
        <family val="2"/>
      </rPr>
      <t>The fossil fuel bailout: G20 subsidies to oil, gas and coal exploration</t>
    </r>
    <r>
      <rPr>
        <sz val="10"/>
        <rFont val="Arial"/>
        <family val="2"/>
      </rPr>
      <t>, published in 2014.</t>
    </r>
  </si>
  <si>
    <r>
      <t xml:space="preserve">For the purpose of this report, production subsidies for fossil fuels include: national subsidies, investment by state-owned enterprises (SOEs), and public finance. The full report provides a detailed discussion of technical and transparency issues in identifying fossil production subsidies, and outlines the methodology used in this desk-based study. </t>
    </r>
    <r>
      <rPr>
        <b/>
        <sz val="10"/>
        <color indexed="8"/>
        <rFont val="Arial"/>
        <family val="2"/>
      </rPr>
      <t>In addition, a brief outline of the methodology used in this report is also in the country summary.</t>
    </r>
  </si>
  <si>
    <t xml:space="preserve">Read the full report: http://odi.org/empty-promises  </t>
  </si>
  <si>
    <t>Read the India country study: http://www.odi.org/publications/10073-g20-subsidies-oil-gas-coal-production-india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</si>
</sst>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_);[Red]\(&quot;$&quot;#,##0\)"/>
    <numFmt numFmtId="165" formatCode="0.0"/>
    <numFmt numFmtId="166" formatCode="_(* #,##0_);_(* \(#,##0\);_(* &quot;-&quot;??_);_(@_)"/>
  </numFmts>
  <fonts count="21">
    <font>
      <sz val="12"/>
      <color theme="1"/>
      <name val="Calibri"/>
      <family val="2"/>
      <scheme val="minor"/>
    </font>
    <font>
      <sz val="12"/>
      <color theme="1"/>
      <name val="Calibri"/>
      <family val="2"/>
      <scheme val="minor"/>
    </font>
    <font>
      <b/>
      <sz val="11"/>
      <color indexed="8"/>
      <name val="CG Times (WN)"/>
    </font>
    <font>
      <b/>
      <i/>
      <sz val="11"/>
      <color indexed="8"/>
      <name val="CG Times (WN)"/>
    </font>
    <font>
      <sz val="11"/>
      <color theme="1"/>
      <name val="Calibri"/>
      <family val="2"/>
      <scheme val="minor"/>
    </font>
    <font>
      <u/>
      <sz val="12"/>
      <color theme="11"/>
      <name val="Calibri"/>
      <family val="2"/>
      <scheme val="minor"/>
    </font>
    <font>
      <sz val="11"/>
      <color indexed="8"/>
      <name val="Calibri"/>
      <family val="2"/>
    </font>
    <font>
      <b/>
      <sz val="11"/>
      <color indexed="8"/>
      <name val="Calibri"/>
      <family val="2"/>
    </font>
    <font>
      <b/>
      <sz val="10"/>
      <color indexed="8"/>
      <name val="Arial"/>
      <family val="2"/>
    </font>
    <font>
      <sz val="10"/>
      <color indexed="8"/>
      <name val="Arial"/>
      <family val="2"/>
    </font>
    <font>
      <sz val="10"/>
      <color indexed="8"/>
      <name val="Arial"/>
      <family val="2"/>
    </font>
    <font>
      <b/>
      <sz val="10"/>
      <color indexed="8"/>
      <name val="Arial"/>
      <family val="2"/>
    </font>
    <font>
      <b/>
      <i/>
      <sz val="10"/>
      <color indexed="8"/>
      <name val="Arial"/>
      <family val="2"/>
    </font>
    <font>
      <b/>
      <sz val="10"/>
      <color rgb="FF4F81BD"/>
      <name val="Arial"/>
      <family val="2"/>
    </font>
    <font>
      <b/>
      <sz val="10"/>
      <color indexed="62"/>
      <name val="Arial"/>
      <family val="2"/>
    </font>
    <font>
      <b/>
      <sz val="10"/>
      <color indexed="8"/>
      <name val="Arial"/>
      <family val="2"/>
    </font>
    <font>
      <sz val="8"/>
      <name val="Verdana"/>
      <family val="2"/>
    </font>
    <font>
      <b/>
      <sz val="8"/>
      <color indexed="8"/>
      <name val="Arial"/>
      <family val="2"/>
    </font>
    <font>
      <u/>
      <sz val="12"/>
      <color theme="10"/>
      <name val="Calibri"/>
      <family val="2"/>
      <scheme val="minor"/>
    </font>
    <font>
      <sz val="10"/>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9"/>
        <bgColor indexed="64"/>
      </patternFill>
    </fill>
  </fills>
  <borders count="15">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80">
    <xf numFmtId="0" fontId="0" fillId="0" borderId="0" xfId="0"/>
    <xf numFmtId="3" fontId="9" fillId="0" borderId="0" xfId="0" applyNumberFormat="1" applyFont="1"/>
    <xf numFmtId="3" fontId="17" fillId="0" borderId="0" xfId="0" applyNumberFormat="1" applyFont="1"/>
    <xf numFmtId="166" fontId="11" fillId="3" borderId="8" xfId="2" applyNumberFormat="1" applyFont="1" applyFill="1" applyBorder="1" applyAlignment="1">
      <alignment horizontal="center" wrapText="1"/>
    </xf>
    <xf numFmtId="166" fontId="11" fillId="3" borderId="8" xfId="2" applyNumberFormat="1" applyFont="1" applyFill="1" applyBorder="1" applyAlignment="1">
      <alignment horizontal="right" wrapText="1"/>
    </xf>
    <xf numFmtId="166" fontId="11" fillId="3" borderId="8" xfId="2" applyNumberFormat="1" applyFont="1" applyFill="1" applyBorder="1" applyAlignment="1">
      <alignment horizontal="left" wrapText="1"/>
    </xf>
    <xf numFmtId="43" fontId="9" fillId="0" borderId="0" xfId="0" applyNumberFormat="1" applyFont="1"/>
    <xf numFmtId="166" fontId="11" fillId="0" borderId="8" xfId="2" applyNumberFormat="1" applyFont="1" applyFill="1" applyBorder="1" applyAlignment="1">
      <alignment wrapText="1"/>
    </xf>
    <xf numFmtId="166" fontId="11" fillId="0" borderId="8" xfId="2" applyNumberFormat="1" applyFont="1" applyFill="1" applyBorder="1" applyAlignment="1">
      <alignment horizontal="right" wrapText="1"/>
    </xf>
    <xf numFmtId="166" fontId="9" fillId="0" borderId="0" xfId="0" applyNumberFormat="1" applyFont="1"/>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Fill="1" applyBorder="1" applyAlignment="1">
      <alignment horizontal="center" wrapText="1"/>
    </xf>
    <xf numFmtId="0" fontId="14" fillId="0" borderId="0" xfId="0" applyFont="1" applyAlignment="1">
      <alignment vertical="center"/>
    </xf>
    <xf numFmtId="166" fontId="9" fillId="0" borderId="8" xfId="2" applyNumberFormat="1" applyFont="1" applyFill="1" applyBorder="1" applyAlignment="1">
      <alignment horizontal="left"/>
    </xf>
    <xf numFmtId="1" fontId="9" fillId="0" borderId="8" xfId="0" applyNumberFormat="1" applyFont="1" applyFill="1" applyBorder="1" applyAlignment="1">
      <alignment horizontal="right"/>
    </xf>
    <xf numFmtId="166" fontId="9" fillId="0" borderId="8" xfId="2" applyNumberFormat="1" applyFont="1" applyFill="1" applyBorder="1" applyAlignment="1">
      <alignment horizontal="right" vertical="center" wrapText="1"/>
    </xf>
    <xf numFmtId="0" fontId="9" fillId="0" borderId="8" xfId="0" applyFont="1" applyFill="1" applyBorder="1" applyAlignment="1">
      <alignment horizontal="right"/>
    </xf>
    <xf numFmtId="0" fontId="7" fillId="0" borderId="0" xfId="0" applyFont="1"/>
    <xf numFmtId="0" fontId="6" fillId="0" borderId="0" xfId="0" applyFont="1"/>
    <xf numFmtId="164" fontId="6" fillId="0" borderId="0" xfId="0" applyNumberFormat="1" applyFont="1"/>
    <xf numFmtId="164" fontId="0" fillId="0" borderId="0" xfId="0" applyNumberFormat="1"/>
    <xf numFmtId="0" fontId="9" fillId="0" borderId="0" xfId="0" applyFont="1"/>
    <xf numFmtId="0" fontId="9" fillId="0" borderId="0" xfId="0" applyFont="1" applyAlignment="1">
      <alignment horizontal="justify" vertical="center"/>
    </xf>
    <xf numFmtId="0" fontId="8" fillId="0" borderId="0" xfId="0" applyFont="1" applyAlignment="1">
      <alignment horizontal="justify" vertical="center"/>
    </xf>
    <xf numFmtId="0" fontId="4" fillId="0" borderId="0" xfId="1" applyFont="1" applyFill="1" applyBorder="1" applyAlignment="1">
      <alignment horizontal="justify" vertical="center"/>
    </xf>
    <xf numFmtId="0" fontId="10" fillId="0" borderId="0" xfId="0" applyFont="1" applyFill="1"/>
    <xf numFmtId="0" fontId="10" fillId="0" borderId="0" xfId="0" applyFont="1"/>
    <xf numFmtId="0" fontId="11" fillId="0" borderId="0" xfId="0" applyFont="1" applyFill="1"/>
    <xf numFmtId="0" fontId="10" fillId="0" borderId="2" xfId="0" applyFont="1" applyFill="1" applyBorder="1" applyAlignment="1">
      <alignment vertical="center" wrapText="1"/>
    </xf>
    <xf numFmtId="0" fontId="10" fillId="0" borderId="6" xfId="0" applyFont="1" applyFill="1" applyBorder="1" applyAlignment="1">
      <alignment vertical="center" wrapText="1"/>
    </xf>
    <xf numFmtId="1" fontId="10" fillId="0" borderId="6" xfId="0" applyNumberFormat="1" applyFont="1" applyFill="1" applyBorder="1" applyAlignment="1">
      <alignment horizontal="center" vertical="center" wrapText="1"/>
    </xf>
    <xf numFmtId="0" fontId="10" fillId="0" borderId="7" xfId="0" applyFont="1" applyFill="1" applyBorder="1" applyAlignment="1">
      <alignment vertical="center" wrapText="1"/>
    </xf>
    <xf numFmtId="2" fontId="10" fillId="0" borderId="6" xfId="0" applyNumberFormat="1" applyFont="1" applyFill="1" applyBorder="1" applyAlignment="1">
      <alignment horizontal="left" vertical="center" wrapText="1"/>
    </xf>
    <xf numFmtId="0" fontId="10" fillId="0" borderId="5" xfId="0" applyFont="1" applyFill="1" applyBorder="1" applyAlignment="1">
      <alignment horizontal="center" vertical="center" wrapText="1"/>
    </xf>
    <xf numFmtId="165" fontId="10" fillId="0" borderId="6" xfId="0" applyNumberFormat="1" applyFont="1" applyFill="1" applyBorder="1" applyAlignment="1">
      <alignment horizontal="center" vertical="center" wrapText="1"/>
    </xf>
    <xf numFmtId="1" fontId="11" fillId="0" borderId="6" xfId="0" applyNumberFormat="1" applyFont="1" applyFill="1" applyBorder="1" applyAlignment="1">
      <alignment horizontal="center" vertical="center" wrapText="1"/>
    </xf>
    <xf numFmtId="1" fontId="10" fillId="0" borderId="5" xfId="0" applyNumberFormat="1" applyFont="1" applyFill="1" applyBorder="1" applyAlignment="1">
      <alignment horizontal="center" vertical="center" wrapText="1"/>
    </xf>
    <xf numFmtId="1" fontId="10" fillId="0" borderId="7" xfId="0" applyNumberFormat="1" applyFont="1" applyFill="1" applyBorder="1" applyAlignment="1">
      <alignment horizontal="center" vertical="center" wrapText="1"/>
    </xf>
    <xf numFmtId="0" fontId="13" fillId="0" borderId="0" xfId="0" applyFont="1" applyBorder="1" applyAlignment="1">
      <alignment horizontal="left" vertical="center"/>
    </xf>
    <xf numFmtId="166" fontId="9" fillId="0" borderId="8" xfId="2" applyNumberFormat="1" applyFont="1" applyFill="1" applyBorder="1" applyAlignment="1">
      <alignment horizontal="right" wrapText="1"/>
    </xf>
    <xf numFmtId="0" fontId="9" fillId="0" borderId="7" xfId="0" applyNumberFormat="1" applyFont="1" applyFill="1" applyBorder="1" applyAlignment="1" applyProtection="1">
      <protection locked="0"/>
    </xf>
    <xf numFmtId="0" fontId="9" fillId="0" borderId="7" xfId="0" applyNumberFormat="1" applyFont="1" applyFill="1" applyBorder="1" applyAlignment="1" applyProtection="1">
      <alignment wrapText="1"/>
      <protection locked="0"/>
    </xf>
    <xf numFmtId="0" fontId="15" fillId="0" borderId="0" xfId="0" applyFont="1"/>
    <xf numFmtId="0" fontId="15" fillId="0" borderId="6" xfId="0" applyFont="1" applyBorder="1" applyAlignment="1">
      <alignment horizontal="center" vertical="center" wrapText="1"/>
    </xf>
    <xf numFmtId="1" fontId="10" fillId="0" borderId="1" xfId="0" applyNumberFormat="1" applyFont="1" applyBorder="1"/>
    <xf numFmtId="1" fontId="10" fillId="0" borderId="7" xfId="0" applyNumberFormat="1" applyFont="1" applyBorder="1"/>
    <xf numFmtId="0" fontId="13" fillId="0" borderId="0" xfId="0" applyFont="1" applyAlignment="1">
      <alignment vertical="center"/>
    </xf>
    <xf numFmtId="0" fontId="13" fillId="0" borderId="0" xfId="0" applyFont="1" applyAlignment="1"/>
    <xf numFmtId="0" fontId="9" fillId="2" borderId="7" xfId="0" applyNumberFormat="1" applyFont="1" applyFill="1" applyBorder="1" applyAlignment="1" applyProtection="1">
      <alignment wrapText="1"/>
      <protection locked="0"/>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2" xfId="0" applyFont="1" applyFill="1" applyBorder="1" applyAlignment="1">
      <alignment vertical="center" wrapText="1"/>
    </xf>
    <xf numFmtId="0" fontId="13" fillId="0" borderId="0" xfId="0" applyFont="1" applyBorder="1" applyAlignment="1">
      <alignment horizontal="left"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8" fillId="0" borderId="3" xfId="0" applyNumberFormat="1" applyFont="1" applyFill="1" applyBorder="1" applyAlignment="1" applyProtection="1">
      <alignment horizontal="left"/>
      <protection locked="0"/>
    </xf>
    <xf numFmtId="0" fontId="8" fillId="0" borderId="4" xfId="0" applyNumberFormat="1" applyFont="1" applyFill="1" applyBorder="1" applyAlignment="1" applyProtection="1">
      <alignment horizontal="left"/>
      <protection locked="0"/>
    </xf>
    <xf numFmtId="0" fontId="8" fillId="0" borderId="5" xfId="0" applyNumberFormat="1" applyFont="1" applyFill="1" applyBorder="1" applyAlignment="1" applyProtection="1">
      <alignment horizontal="left"/>
      <protection locked="0"/>
    </xf>
    <xf numFmtId="166" fontId="11" fillId="0" borderId="9" xfId="2" applyNumberFormat="1" applyFont="1" applyFill="1" applyBorder="1" applyAlignment="1">
      <alignment horizontal="center" wrapText="1"/>
    </xf>
    <xf numFmtId="166" fontId="11" fillId="0" borderId="10" xfId="2" applyNumberFormat="1" applyFont="1" applyFill="1" applyBorder="1" applyAlignment="1">
      <alignment horizontal="center" wrapText="1"/>
    </xf>
    <xf numFmtId="166" fontId="11" fillId="0" borderId="11" xfId="2" applyNumberFormat="1" applyFont="1" applyFill="1" applyBorder="1" applyAlignment="1">
      <alignment horizontal="center" wrapText="1"/>
    </xf>
    <xf numFmtId="166" fontId="11" fillId="0" borderId="12" xfId="2" applyNumberFormat="1" applyFont="1" applyFill="1" applyBorder="1" applyAlignment="1">
      <alignment horizontal="center" wrapText="1"/>
    </xf>
    <xf numFmtId="166" fontId="11" fillId="0" borderId="13" xfId="2" applyNumberFormat="1" applyFont="1" applyFill="1" applyBorder="1" applyAlignment="1">
      <alignment horizontal="center" wrapText="1"/>
    </xf>
    <xf numFmtId="166" fontId="11" fillId="0" borderId="14" xfId="2" applyNumberFormat="1" applyFont="1" applyFill="1" applyBorder="1" applyAlignment="1">
      <alignment horizontal="center" wrapText="1"/>
    </xf>
    <xf numFmtId="0" fontId="8" fillId="4" borderId="0" xfId="0" applyFont="1" applyFill="1" applyAlignment="1">
      <alignment vertical="center"/>
    </xf>
    <xf numFmtId="0" fontId="19" fillId="0" borderId="0" xfId="0" applyFont="1" applyAlignment="1">
      <alignment horizontal="justify" vertical="center" wrapText="1"/>
    </xf>
    <xf numFmtId="0" fontId="18" fillId="0" borderId="0" xfId="3"/>
    <xf numFmtId="0" fontId="18" fillId="2" borderId="0" xfId="3" applyFill="1" applyAlignment="1">
      <alignment horizontal="justify" vertical="center"/>
    </xf>
    <xf numFmtId="0" fontId="18" fillId="0" borderId="0" xfId="3" applyAlignment="1">
      <alignment horizontal="justify" vertical="center"/>
    </xf>
    <xf numFmtId="0" fontId="18" fillId="0" borderId="0" xfId="3" applyFill="1" applyBorder="1" applyAlignment="1">
      <alignment horizontal="justify" vertical="center"/>
    </xf>
  </cellXfs>
  <cellStyles count="4">
    <cellStyle name="Comma" xfId="2" builtinId="3"/>
    <cellStyle name="Followed Hyperlink" xfId="1" builtinId="9" hidden="1"/>
    <cellStyle name="Hyperlink" xfId="3"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odi.org/publications/10073-g20-subsidies-oil-gas-coal-production-india" TargetMode="External"/><Relationship Id="rId1" Type="http://schemas.openxmlformats.org/officeDocument/2006/relationships/hyperlink" Target="http://www.odi.org/empty-promis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ijglobal.com/data/transaction/26400/acquisition-of-slovak-gas-hold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tabSelected="1" topLeftCell="B1" workbookViewId="0">
      <selection activeCell="B4" sqref="B4"/>
    </sheetView>
  </sheetViews>
  <sheetFormatPr defaultColWidth="8.75" defaultRowHeight="12.75"/>
  <cols>
    <col min="1" max="1" width="8.75" style="22"/>
    <col min="2" max="2" width="112.75" style="22" customWidth="1"/>
    <col min="3" max="16384" width="8.75" style="22"/>
  </cols>
  <sheetData>
    <row r="1" spans="2:2" ht="37.5" customHeight="1">
      <c r="B1" s="74" t="s">
        <v>239</v>
      </c>
    </row>
    <row r="3" spans="2:2" ht="38.25">
      <c r="B3" s="75" t="s">
        <v>240</v>
      </c>
    </row>
    <row r="4" spans="2:2" ht="51">
      <c r="B4" s="23" t="s">
        <v>241</v>
      </c>
    </row>
    <row r="5" spans="2:2" ht="28.5" customHeight="1">
      <c r="B5" s="23" t="s">
        <v>174</v>
      </c>
    </row>
    <row r="6" spans="2:2">
      <c r="B6" s="23"/>
    </row>
    <row r="7" spans="2:2" ht="15.75">
      <c r="B7" s="76" t="s">
        <v>242</v>
      </c>
    </row>
    <row r="8" spans="2:2" ht="15.75">
      <c r="B8" s="77" t="s">
        <v>243</v>
      </c>
    </row>
    <row r="10" spans="2:2">
      <c r="B10" s="24" t="s">
        <v>175</v>
      </c>
    </row>
    <row r="11" spans="2:2" ht="15.75">
      <c r="B11" s="78" t="s">
        <v>176</v>
      </c>
    </row>
    <row r="12" spans="2:2" ht="15.75">
      <c r="B12" s="79" t="s">
        <v>177</v>
      </c>
    </row>
    <row r="13" spans="2:2" ht="15.75">
      <c r="B13" s="79" t="s">
        <v>178</v>
      </c>
    </row>
    <row r="14" spans="2:2" ht="15.75">
      <c r="B14" s="79" t="s">
        <v>179</v>
      </c>
    </row>
    <row r="15" spans="2:2" ht="15.75">
      <c r="B15" s="79" t="s">
        <v>180</v>
      </c>
    </row>
    <row r="16" spans="2:2" ht="15">
      <c r="B16" s="25"/>
    </row>
    <row r="26" spans="3:3">
      <c r="C26" s="2"/>
    </row>
    <row r="28" spans="3:3">
      <c r="C28" s="1"/>
    </row>
  </sheetData>
  <phoneticPr fontId="16" type="noConversion"/>
  <hyperlinks>
    <hyperlink ref="B11" location="'National Subsidies'!A1" display="National subsidies"/>
    <hyperlink ref="B12" location="'SOE Investment'!A1" display="SOE investment"/>
    <hyperlink ref="B13" location="PF_Summary!A1" display="Public finance (summary)"/>
    <hyperlink ref="B14" location="PF_Domestic_Full!A1" display="Public finance (domestic - full)"/>
    <hyperlink ref="B15" location="PF_International_Full!A1" display="Public finance (international - full)"/>
    <hyperlink ref="B7" r:id="rId1" display="Read the full report: www.odi.org/empty-promises  "/>
    <hyperlink ref="B8" r:id="rId2"/>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B19" sqref="B19"/>
    </sheetView>
  </sheetViews>
  <sheetFormatPr defaultColWidth="8.75" defaultRowHeight="12.75"/>
  <cols>
    <col min="1" max="1" width="5" style="27" customWidth="1"/>
    <col min="2" max="2" width="29.5" style="27" customWidth="1"/>
    <col min="3" max="4" width="8.75" style="27"/>
    <col min="5" max="5" width="14.25" style="27" customWidth="1"/>
    <col min="6" max="8" width="8.75" style="27"/>
    <col min="9" max="9" width="52.75" style="27" customWidth="1"/>
    <col min="10" max="16384" width="8.75" style="27"/>
  </cols>
  <sheetData>
    <row r="1" spans="1:18">
      <c r="A1" s="39" t="s">
        <v>229</v>
      </c>
    </row>
    <row r="2" spans="1:18" ht="13.5" thickBot="1">
      <c r="B2" s="26"/>
      <c r="C2" s="26"/>
      <c r="D2" s="26"/>
      <c r="E2" s="26"/>
      <c r="F2" s="26"/>
      <c r="G2" s="26"/>
      <c r="H2" s="26"/>
      <c r="I2" s="26"/>
    </row>
    <row r="3" spans="1:18">
      <c r="B3" s="53" t="s">
        <v>37</v>
      </c>
      <c r="C3" s="53" t="s">
        <v>38</v>
      </c>
      <c r="D3" s="53" t="s">
        <v>39</v>
      </c>
      <c r="E3" s="53" t="s">
        <v>42</v>
      </c>
      <c r="F3" s="58" t="s">
        <v>40</v>
      </c>
      <c r="G3" s="58" t="s">
        <v>41</v>
      </c>
      <c r="H3" s="53" t="s">
        <v>8</v>
      </c>
      <c r="I3" s="53" t="s">
        <v>43</v>
      </c>
      <c r="K3" s="28"/>
      <c r="L3" s="26"/>
      <c r="M3" s="26"/>
      <c r="N3" s="26"/>
      <c r="O3" s="26"/>
      <c r="P3" s="26"/>
      <c r="Q3" s="26"/>
      <c r="R3" s="26"/>
    </row>
    <row r="4" spans="1:18" ht="42.4" customHeight="1" thickBot="1">
      <c r="B4" s="54"/>
      <c r="C4" s="54"/>
      <c r="D4" s="54"/>
      <c r="E4" s="54"/>
      <c r="F4" s="59"/>
      <c r="G4" s="59"/>
      <c r="H4" s="54"/>
      <c r="I4" s="54"/>
      <c r="K4" s="28" t="s">
        <v>9</v>
      </c>
      <c r="L4" s="26"/>
      <c r="M4" s="26"/>
      <c r="N4" s="26"/>
      <c r="O4" s="26">
        <v>60.936</v>
      </c>
      <c r="P4" s="26">
        <v>63.469000000000001</v>
      </c>
      <c r="Q4" s="26">
        <f>AVERAGE(O4,P4)</f>
        <v>62.202500000000001</v>
      </c>
      <c r="R4" s="26" t="s">
        <v>10</v>
      </c>
    </row>
    <row r="5" spans="1:18" ht="13.5" thickBot="1">
      <c r="B5" s="55" t="s">
        <v>7</v>
      </c>
      <c r="C5" s="56"/>
      <c r="D5" s="56"/>
      <c r="E5" s="56"/>
      <c r="F5" s="56"/>
      <c r="G5" s="56"/>
      <c r="H5" s="56"/>
      <c r="I5" s="57"/>
    </row>
    <row r="6" spans="1:18" ht="39" thickBot="1">
      <c r="B6" s="29" t="s">
        <v>14</v>
      </c>
      <c r="C6" s="30" t="s">
        <v>44</v>
      </c>
      <c r="D6" s="30" t="s">
        <v>46</v>
      </c>
      <c r="E6" s="29" t="s">
        <v>65</v>
      </c>
      <c r="F6" s="31" t="s">
        <v>48</v>
      </c>
      <c r="G6" s="31" t="s">
        <v>48</v>
      </c>
      <c r="H6" s="31" t="s">
        <v>48</v>
      </c>
      <c r="I6" s="32" t="s">
        <v>21</v>
      </c>
    </row>
    <row r="7" spans="1:18" ht="26.25" thickBot="1">
      <c r="B7" s="29" t="s">
        <v>53</v>
      </c>
      <c r="C7" s="30" t="s">
        <v>44</v>
      </c>
      <c r="D7" s="30" t="s">
        <v>50</v>
      </c>
      <c r="E7" s="29" t="s">
        <v>65</v>
      </c>
      <c r="F7" s="31">
        <v>23.475449652093999</v>
      </c>
      <c r="G7" s="31">
        <v>29.06143156501599</v>
      </c>
      <c r="H7" s="31">
        <v>26.268440608554997</v>
      </c>
      <c r="I7" s="32" t="s">
        <v>51</v>
      </c>
    </row>
    <row r="8" spans="1:18" ht="39" thickBot="1">
      <c r="B8" s="29" t="s">
        <v>20</v>
      </c>
      <c r="C8" s="30" t="s">
        <v>44</v>
      </c>
      <c r="D8" s="30" t="s">
        <v>55</v>
      </c>
      <c r="E8" s="29" t="s">
        <v>22</v>
      </c>
      <c r="F8" s="31">
        <v>24.406295129316</v>
      </c>
      <c r="G8" s="31" t="s">
        <v>48</v>
      </c>
      <c r="H8" s="31">
        <v>24.406295129316</v>
      </c>
      <c r="I8" s="32" t="s">
        <v>21</v>
      </c>
    </row>
    <row r="9" spans="1:18" ht="26.25" thickBot="1">
      <c r="B9" s="29" t="s">
        <v>49</v>
      </c>
      <c r="C9" s="30" t="s">
        <v>44</v>
      </c>
      <c r="D9" s="30" t="s">
        <v>50</v>
      </c>
      <c r="E9" s="32" t="s">
        <v>65</v>
      </c>
      <c r="F9" s="31">
        <v>6.7119600892739921</v>
      </c>
      <c r="G9" s="31">
        <v>8.9256172304589647</v>
      </c>
      <c r="H9" s="31">
        <v>7.8187886598664784</v>
      </c>
      <c r="I9" s="32" t="s">
        <v>51</v>
      </c>
    </row>
    <row r="10" spans="1:18" ht="26.25" thickBot="1">
      <c r="B10" s="29" t="s">
        <v>45</v>
      </c>
      <c r="C10" s="30" t="s">
        <v>44</v>
      </c>
      <c r="D10" s="30" t="s">
        <v>46</v>
      </c>
      <c r="E10" s="33" t="s">
        <v>47</v>
      </c>
      <c r="F10" s="31">
        <v>3.9336352894840485</v>
      </c>
      <c r="G10" s="31" t="s">
        <v>48</v>
      </c>
      <c r="H10" s="31">
        <v>3.9336352894840485</v>
      </c>
      <c r="I10" s="30" t="s">
        <v>11</v>
      </c>
    </row>
    <row r="11" spans="1:18" ht="26.25" thickBot="1">
      <c r="B11" s="29" t="s">
        <v>52</v>
      </c>
      <c r="C11" s="30" t="s">
        <v>44</v>
      </c>
      <c r="D11" s="30" t="s">
        <v>50</v>
      </c>
      <c r="E11" s="29" t="s">
        <v>65</v>
      </c>
      <c r="F11" s="31">
        <v>1.9118419325193645</v>
      </c>
      <c r="G11" s="31">
        <v>1.2525799996848854</v>
      </c>
      <c r="H11" s="31">
        <v>1.5822109661021249</v>
      </c>
      <c r="I11" s="32" t="s">
        <v>51</v>
      </c>
    </row>
    <row r="12" spans="1:18" ht="13.5" thickBot="1">
      <c r="B12" s="50" t="s">
        <v>12</v>
      </c>
      <c r="C12" s="51"/>
      <c r="D12" s="51"/>
      <c r="E12" s="52"/>
      <c r="F12" s="38">
        <v>60.43918209268741</v>
      </c>
      <c r="G12" s="38">
        <v>39.239628795159838</v>
      </c>
      <c r="H12" s="38">
        <f>SUM(H6:H11)</f>
        <v>64.009370653323657</v>
      </c>
      <c r="I12" s="34"/>
    </row>
    <row r="13" spans="1:18" ht="13.5" thickBot="1">
      <c r="B13" s="55" t="s">
        <v>56</v>
      </c>
      <c r="C13" s="56"/>
      <c r="D13" s="56"/>
      <c r="E13" s="56"/>
      <c r="F13" s="56"/>
      <c r="G13" s="56"/>
      <c r="H13" s="56"/>
      <c r="I13" s="57"/>
    </row>
    <row r="14" spans="1:18" ht="39" thickBot="1">
      <c r="B14" s="29" t="s">
        <v>1</v>
      </c>
      <c r="C14" s="30" t="s">
        <v>2</v>
      </c>
      <c r="D14" s="30" t="s">
        <v>50</v>
      </c>
      <c r="E14" s="30" t="s">
        <v>54</v>
      </c>
      <c r="F14" s="31">
        <v>27.898122620454249</v>
      </c>
      <c r="G14" s="31">
        <v>26.784729553010131</v>
      </c>
      <c r="H14" s="31">
        <v>27.341426086732191</v>
      </c>
      <c r="I14" s="30" t="s">
        <v>64</v>
      </c>
    </row>
    <row r="15" spans="1:18" ht="64.5" thickBot="1">
      <c r="B15" s="29" t="s">
        <v>3</v>
      </c>
      <c r="C15" s="30" t="s">
        <v>2</v>
      </c>
      <c r="D15" s="30" t="s">
        <v>50</v>
      </c>
      <c r="E15" s="30" t="s">
        <v>54</v>
      </c>
      <c r="F15" s="31">
        <v>12.307995273729816</v>
      </c>
      <c r="G15" s="31">
        <v>11.816792449857411</v>
      </c>
      <c r="H15" s="31">
        <v>12.062393861793613</v>
      </c>
      <c r="I15" s="30" t="s">
        <v>64</v>
      </c>
    </row>
    <row r="16" spans="1:18" ht="39" thickBot="1">
      <c r="B16" s="29" t="s">
        <v>58</v>
      </c>
      <c r="C16" s="30" t="s">
        <v>57</v>
      </c>
      <c r="D16" s="30" t="s">
        <v>50</v>
      </c>
      <c r="E16" s="30" t="s">
        <v>65</v>
      </c>
      <c r="F16" s="35" t="s">
        <v>48</v>
      </c>
      <c r="G16" s="31" t="s">
        <v>48</v>
      </c>
      <c r="H16" s="31" t="s">
        <v>48</v>
      </c>
      <c r="I16" s="30" t="s">
        <v>0</v>
      </c>
    </row>
    <row r="17" spans="2:9" ht="13.5" thickBot="1">
      <c r="B17" s="50" t="s">
        <v>13</v>
      </c>
      <c r="C17" s="51"/>
      <c r="D17" s="51"/>
      <c r="E17" s="52"/>
      <c r="F17" s="37"/>
      <c r="G17" s="37"/>
      <c r="H17" s="38">
        <v>39.403819948525808</v>
      </c>
      <c r="I17" s="34"/>
    </row>
    <row r="18" spans="2:9" ht="13.5" thickBot="1">
      <c r="B18" s="50" t="s">
        <v>189</v>
      </c>
      <c r="C18" s="51"/>
      <c r="D18" s="51"/>
      <c r="E18" s="52"/>
      <c r="F18" s="31"/>
      <c r="G18" s="31"/>
      <c r="H18" s="36">
        <f>H17+H12</f>
        <v>103.41319060184946</v>
      </c>
      <c r="I18" s="34"/>
    </row>
  </sheetData>
  <mergeCells count="13">
    <mergeCell ref="B18:E18"/>
    <mergeCell ref="H3:H4"/>
    <mergeCell ref="I3:I4"/>
    <mergeCell ref="B5:I5"/>
    <mergeCell ref="B12:E12"/>
    <mergeCell ref="B13:I13"/>
    <mergeCell ref="B17:E17"/>
    <mergeCell ref="B3:B4"/>
    <mergeCell ref="C3:C4"/>
    <mergeCell ref="D3:D4"/>
    <mergeCell ref="E3:E4"/>
    <mergeCell ref="F3:F4"/>
    <mergeCell ref="G3:G4"/>
  </mergeCells>
  <phoneticPr fontId="16"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B15" sqref="B15:E15"/>
    </sheetView>
  </sheetViews>
  <sheetFormatPr defaultColWidth="8.75" defaultRowHeight="12.75"/>
  <cols>
    <col min="1" max="1" width="8.75" style="27"/>
    <col min="2" max="2" width="16.75" style="27" customWidth="1"/>
    <col min="3" max="3" width="18.5" style="27" customWidth="1"/>
    <col min="4" max="4" width="16.25" style="27" customWidth="1"/>
    <col min="5" max="5" width="16" style="27" customWidth="1"/>
    <col min="6" max="6" width="11.25" style="27" customWidth="1"/>
    <col min="7" max="7" width="12.25" style="27" customWidth="1"/>
    <col min="8" max="8" width="12.5" style="27" customWidth="1"/>
    <col min="9" max="9" width="50.25" style="27" customWidth="1"/>
    <col min="10" max="16384" width="8.75" style="27"/>
  </cols>
  <sheetData>
    <row r="1" spans="1:9">
      <c r="A1" s="60" t="s">
        <v>230</v>
      </c>
      <c r="B1" s="60"/>
      <c r="C1" s="60"/>
      <c r="D1" s="60"/>
      <c r="E1" s="60"/>
      <c r="F1" s="60"/>
      <c r="G1" s="60"/>
      <c r="H1" s="60"/>
    </row>
    <row r="2" spans="1:9" ht="13.5" thickBot="1">
      <c r="B2" s="43"/>
    </row>
    <row r="3" spans="1:9" ht="13.5" thickBot="1">
      <c r="B3" s="63" t="s">
        <v>198</v>
      </c>
      <c r="C3" s="63" t="s">
        <v>199</v>
      </c>
      <c r="D3" s="63" t="s">
        <v>75</v>
      </c>
      <c r="E3" s="63" t="s">
        <v>200</v>
      </c>
      <c r="F3" s="61" t="s">
        <v>201</v>
      </c>
      <c r="G3" s="62"/>
      <c r="H3" s="63" t="s">
        <v>202</v>
      </c>
      <c r="I3" s="63" t="s">
        <v>203</v>
      </c>
    </row>
    <row r="4" spans="1:9" ht="33.75" customHeight="1" thickBot="1">
      <c r="B4" s="64"/>
      <c r="C4" s="64"/>
      <c r="D4" s="64"/>
      <c r="E4" s="64"/>
      <c r="F4" s="44">
        <v>2013</v>
      </c>
      <c r="G4" s="44">
        <v>2014</v>
      </c>
      <c r="H4" s="64"/>
      <c r="I4" s="64"/>
    </row>
    <row r="5" spans="1:9" ht="39" thickBot="1">
      <c r="B5" s="41" t="s">
        <v>15</v>
      </c>
      <c r="C5" s="41" t="s">
        <v>204</v>
      </c>
      <c r="D5" s="42" t="s">
        <v>205</v>
      </c>
      <c r="E5" s="41" t="s">
        <v>206</v>
      </c>
      <c r="F5" s="45">
        <v>5062.25</v>
      </c>
      <c r="G5" s="45">
        <v>4774.93</v>
      </c>
      <c r="H5" s="45">
        <f>AVERAGE(F5:G5)</f>
        <v>4918.59</v>
      </c>
      <c r="I5" s="42" t="s">
        <v>207</v>
      </c>
    </row>
    <row r="6" spans="1:9" ht="39" thickBot="1">
      <c r="B6" s="41" t="s">
        <v>16</v>
      </c>
      <c r="C6" s="41" t="s">
        <v>204</v>
      </c>
      <c r="D6" s="42" t="s">
        <v>205</v>
      </c>
      <c r="E6" s="41" t="s">
        <v>206</v>
      </c>
      <c r="F6" s="45">
        <v>510.59339999999997</v>
      </c>
      <c r="G6" s="45">
        <v>558.33639999999991</v>
      </c>
      <c r="H6" s="45">
        <f t="shared" ref="H6:H14" si="0">AVERAGE(F6:G6)</f>
        <v>534.46489999999994</v>
      </c>
      <c r="I6" s="42" t="s">
        <v>207</v>
      </c>
    </row>
    <row r="7" spans="1:9" ht="26.25" thickBot="1">
      <c r="B7" s="41" t="s">
        <v>17</v>
      </c>
      <c r="C7" s="41" t="s">
        <v>204</v>
      </c>
      <c r="D7" s="42" t="s">
        <v>124</v>
      </c>
      <c r="E7" s="41" t="s">
        <v>206</v>
      </c>
      <c r="F7" s="45">
        <v>656.42641459892343</v>
      </c>
      <c r="G7" s="45">
        <v>178.51234460917928</v>
      </c>
      <c r="H7" s="45">
        <f t="shared" si="0"/>
        <v>417.46937960405137</v>
      </c>
      <c r="I7" s="42" t="s">
        <v>190</v>
      </c>
    </row>
    <row r="8" spans="1:9" ht="26.25" thickBot="1">
      <c r="B8" s="41" t="s">
        <v>26</v>
      </c>
      <c r="C8" s="41" t="s">
        <v>204</v>
      </c>
      <c r="D8" s="42" t="s">
        <v>96</v>
      </c>
      <c r="E8" s="41" t="s">
        <v>206</v>
      </c>
      <c r="F8" s="45">
        <v>2613.8899829329134</v>
      </c>
      <c r="G8" s="45">
        <v>1923.1435819061273</v>
      </c>
      <c r="H8" s="45">
        <f t="shared" si="0"/>
        <v>2268.5167824195205</v>
      </c>
      <c r="I8" s="42" t="s">
        <v>191</v>
      </c>
    </row>
    <row r="9" spans="1:9" ht="26.25" thickBot="1">
      <c r="B9" s="41" t="s">
        <v>27</v>
      </c>
      <c r="C9" s="41" t="s">
        <v>204</v>
      </c>
      <c r="D9" s="42" t="s">
        <v>96</v>
      </c>
      <c r="E9" s="41" t="s">
        <v>206</v>
      </c>
      <c r="F9" s="45">
        <v>1176.8084547722201</v>
      </c>
      <c r="G9" s="45">
        <v>1569.1124801083993</v>
      </c>
      <c r="H9" s="45">
        <f t="shared" si="0"/>
        <v>1372.9604674403097</v>
      </c>
      <c r="I9" s="42" t="s">
        <v>192</v>
      </c>
    </row>
    <row r="10" spans="1:9" ht="26.25" thickBot="1">
      <c r="B10" s="41" t="s">
        <v>28</v>
      </c>
      <c r="C10" s="41" t="s">
        <v>204</v>
      </c>
      <c r="D10" s="42" t="s">
        <v>96</v>
      </c>
      <c r="E10" s="41" t="s">
        <v>206</v>
      </c>
      <c r="F10" s="45">
        <v>845.96954181436263</v>
      </c>
      <c r="G10" s="45">
        <v>756.74738848886852</v>
      </c>
      <c r="H10" s="45">
        <f t="shared" si="0"/>
        <v>801.35846515161552</v>
      </c>
      <c r="I10" s="42" t="s">
        <v>193</v>
      </c>
    </row>
    <row r="11" spans="1:9" ht="39" thickBot="1">
      <c r="B11" s="41" t="s">
        <v>18</v>
      </c>
      <c r="C11" s="41" t="s">
        <v>204</v>
      </c>
      <c r="D11" s="49" t="s">
        <v>183</v>
      </c>
      <c r="E11" s="41" t="s">
        <v>50</v>
      </c>
      <c r="F11" s="45">
        <v>711</v>
      </c>
      <c r="G11" s="45">
        <v>815</v>
      </c>
      <c r="H11" s="45">
        <f t="shared" si="0"/>
        <v>763</v>
      </c>
      <c r="I11" s="42" t="s">
        <v>19</v>
      </c>
    </row>
    <row r="12" spans="1:9" ht="26.25" thickBot="1">
      <c r="B12" s="41" t="s">
        <v>23</v>
      </c>
      <c r="C12" s="41" t="s">
        <v>204</v>
      </c>
      <c r="D12" s="42" t="s">
        <v>208</v>
      </c>
      <c r="E12" s="41" t="s">
        <v>55</v>
      </c>
      <c r="F12" s="45">
        <v>3658.2644085598004</v>
      </c>
      <c r="G12" s="45">
        <v>3297.9879941388708</v>
      </c>
      <c r="H12" s="45">
        <f t="shared" si="0"/>
        <v>3478.1262013493356</v>
      </c>
      <c r="I12" s="42" t="s">
        <v>165</v>
      </c>
    </row>
    <row r="13" spans="1:9" ht="39" thickBot="1">
      <c r="B13" s="41" t="s">
        <v>25</v>
      </c>
      <c r="C13" s="41" t="s">
        <v>204</v>
      </c>
      <c r="D13" s="42" t="s">
        <v>208</v>
      </c>
      <c r="E13" s="41" t="s">
        <v>55</v>
      </c>
      <c r="F13" s="45">
        <v>128.00315084679008</v>
      </c>
      <c r="G13" s="45">
        <v>0</v>
      </c>
      <c r="H13" s="45">
        <f>F13</f>
        <v>128.00315084679008</v>
      </c>
      <c r="I13" s="42" t="s">
        <v>209</v>
      </c>
    </row>
    <row r="14" spans="1:9" ht="26.25" thickBot="1">
      <c r="B14" s="41" t="s">
        <v>24</v>
      </c>
      <c r="C14" s="41" t="s">
        <v>204</v>
      </c>
      <c r="D14" s="42" t="s">
        <v>208</v>
      </c>
      <c r="E14" s="41" t="s">
        <v>55</v>
      </c>
      <c r="F14" s="45">
        <v>9.8463962189838519</v>
      </c>
      <c r="G14" s="45">
        <v>39.38930816619137</v>
      </c>
      <c r="H14" s="45">
        <f t="shared" si="0"/>
        <v>24.617852192587613</v>
      </c>
      <c r="I14" s="42" t="s">
        <v>197</v>
      </c>
    </row>
    <row r="15" spans="1:9" ht="13.5" thickBot="1">
      <c r="B15" s="65" t="s">
        <v>220</v>
      </c>
      <c r="C15" s="66"/>
      <c r="D15" s="66"/>
      <c r="E15" s="67"/>
      <c r="F15" s="46"/>
      <c r="G15" s="46"/>
      <c r="H15" s="46">
        <f>SUM(H5:H14)</f>
        <v>14707.107199004211</v>
      </c>
      <c r="I15" s="42"/>
    </row>
  </sheetData>
  <mergeCells count="9">
    <mergeCell ref="A1:H1"/>
    <mergeCell ref="F3:G3"/>
    <mergeCell ref="H3:H4"/>
    <mergeCell ref="I3:I4"/>
    <mergeCell ref="B15:E15"/>
    <mergeCell ref="B3:B4"/>
    <mergeCell ref="C3:C4"/>
    <mergeCell ref="D3:D4"/>
    <mergeCell ref="E3:E4"/>
  </mergeCells>
  <phoneticPr fontId="16"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heetViews>
  <sheetFormatPr defaultColWidth="11.25" defaultRowHeight="12.75"/>
  <cols>
    <col min="1" max="1" width="11.25" style="22"/>
    <col min="2" max="2" width="23.25" style="22" bestFit="1" customWidth="1"/>
    <col min="3" max="3" width="6.5" style="22" customWidth="1"/>
    <col min="4" max="4" width="9.25" style="22" customWidth="1"/>
    <col min="5" max="5" width="7.25" style="22" bestFit="1" customWidth="1"/>
    <col min="6" max="6" width="9.75" style="22" bestFit="1" customWidth="1"/>
    <col min="7" max="8" width="8.75" style="22" bestFit="1" customWidth="1"/>
    <col min="9" max="16384" width="11.25" style="22"/>
  </cols>
  <sheetData>
    <row r="1" spans="1:9">
      <c r="A1" s="13" t="s">
        <v>222</v>
      </c>
    </row>
    <row r="2" spans="1:9" ht="13.5" thickBot="1"/>
    <row r="3" spans="1:9" ht="77.25" thickBot="1">
      <c r="B3" s="12" t="s">
        <v>164</v>
      </c>
      <c r="C3" s="11" t="s">
        <v>233</v>
      </c>
      <c r="D3" s="10" t="s">
        <v>234</v>
      </c>
      <c r="E3" s="10" t="s">
        <v>235</v>
      </c>
      <c r="F3" s="10" t="s">
        <v>236</v>
      </c>
      <c r="G3" s="12" t="s">
        <v>210</v>
      </c>
      <c r="H3" s="12" t="s">
        <v>66</v>
      </c>
    </row>
    <row r="4" spans="1:9">
      <c r="B4" s="68" t="s">
        <v>67</v>
      </c>
      <c r="C4" s="69"/>
      <c r="D4" s="69"/>
      <c r="E4" s="69"/>
      <c r="F4" s="69"/>
      <c r="G4" s="69"/>
      <c r="H4" s="70"/>
    </row>
    <row r="5" spans="1:9">
      <c r="B5" s="14" t="s">
        <v>223</v>
      </c>
      <c r="C5" s="40"/>
      <c r="D5" s="40">
        <f>(PF_Domestic_Full!H64+PF_Domestic_Full!H65+PF_Domestic_Full!H66+PF_Domestic_Full!H68+PF_Domestic_Full!H69+PF_Domestic_Full!H70+PF_Domestic_Full!H71+PF_Domestic_Full!H73+PF_Domestic_Full!H74+PF_Domestic_Full!H75)/1000000</f>
        <v>649.16750000000002</v>
      </c>
      <c r="E5" s="40"/>
      <c r="F5" s="40">
        <f>(PF_Domestic_Full!H62+PF_Domestic_Full!H63+PF_Domestic_Full!H72+PF_Domestic_Full!H67)/1000000</f>
        <v>601.38</v>
      </c>
      <c r="G5" s="40">
        <f>1250547500/1000000</f>
        <v>1250.5474999999999</v>
      </c>
      <c r="H5" s="40">
        <f>G5/2</f>
        <v>625.27374999999995</v>
      </c>
      <c r="I5" s="9"/>
    </row>
    <row r="6" spans="1:9">
      <c r="B6" s="14" t="s">
        <v>224</v>
      </c>
      <c r="C6" s="40"/>
      <c r="D6" s="40">
        <f>(PF_Domestic_Full!H54+PF_Domestic_Full!H55+PF_Domestic_Full!H56+PF_Domestic_Full!H57+PF_Domestic_Full!H58+PF_Domestic_Full!H59+PF_Domestic_Full!H60)/1000000</f>
        <v>443.10500000000002</v>
      </c>
      <c r="E6" s="40">
        <f>PF_Domestic_Full!H61/1000000</f>
        <v>26.7</v>
      </c>
      <c r="F6" s="40">
        <f>PF_Domestic_Full!H53/1000000</f>
        <v>242.47</v>
      </c>
      <c r="G6" s="40">
        <f>712275000/1000000</f>
        <v>712.27499999999998</v>
      </c>
      <c r="H6" s="40">
        <f t="shared" ref="H6:H10" si="0">G6/2</f>
        <v>356.13749999999999</v>
      </c>
      <c r="I6" s="9"/>
    </row>
    <row r="7" spans="1:9">
      <c r="B7" s="14" t="s">
        <v>225</v>
      </c>
      <c r="C7" s="40"/>
      <c r="D7" s="40">
        <f>(PF_Domestic_Full!H4+PF_Domestic_Full!H5+PF_Domestic_Full!H6+PF_Domestic_Full!H7+PF_Domestic_Full!H8)/1000000</f>
        <v>182.60749999999999</v>
      </c>
      <c r="E7" s="40">
        <f>PF_Domestic_Full!H9/1000000</f>
        <v>26.7</v>
      </c>
      <c r="F7" s="40"/>
      <c r="G7" s="40">
        <f>209307500/1000000</f>
        <v>209.3075</v>
      </c>
      <c r="H7" s="40">
        <f t="shared" si="0"/>
        <v>104.65375</v>
      </c>
      <c r="I7" s="9"/>
    </row>
    <row r="8" spans="1:9">
      <c r="B8" s="14" t="s">
        <v>226</v>
      </c>
      <c r="C8" s="40"/>
      <c r="D8" s="40">
        <f>(PF_Domestic_Full!H27+PF_Domestic_Full!H28+PF_Domestic_Full!H29+PF_Domestic_Full!H30+PF_Domestic_Full!H31)/1000000</f>
        <v>157.19999999999999</v>
      </c>
      <c r="E8" s="40"/>
      <c r="F8" s="40">
        <f>PF_Domestic_Full!H32/1000000</f>
        <v>11.94</v>
      </c>
      <c r="G8" s="40">
        <f>169140000/1000000</f>
        <v>169.14</v>
      </c>
      <c r="H8" s="40">
        <f t="shared" si="0"/>
        <v>84.57</v>
      </c>
      <c r="I8" s="9"/>
    </row>
    <row r="9" spans="1:9">
      <c r="B9" s="14" t="s">
        <v>227</v>
      </c>
      <c r="C9" s="40"/>
      <c r="D9" s="40">
        <f>(PF_Domestic_Full!H21+PF_Domestic_Full!H22+PF_Domestic_Full!H23+PF_Domestic_Full!H24+PF_Domestic_Full!H25+PF_Domestic_Full!H26)/1000000</f>
        <v>157.01</v>
      </c>
      <c r="E9" s="40"/>
      <c r="F9" s="40"/>
      <c r="G9" s="40">
        <f>157010000/1000000</f>
        <v>157.01</v>
      </c>
      <c r="H9" s="40">
        <f t="shared" si="0"/>
        <v>78.504999999999995</v>
      </c>
      <c r="I9" s="9"/>
    </row>
    <row r="10" spans="1:9">
      <c r="B10" s="14" t="s">
        <v>163</v>
      </c>
      <c r="C10" s="40"/>
      <c r="D10" s="40">
        <f>(PF_Domestic_Full!H82/1000000)-SUM(PF_Summary!D5:D9)</f>
        <v>567.04250000000002</v>
      </c>
      <c r="E10" s="40">
        <v>0</v>
      </c>
      <c r="F10" s="40">
        <f>(PF_Domestic_Full!H80/1000000)-F8-F6-F5</f>
        <v>65.329999999999927</v>
      </c>
      <c r="G10" s="40">
        <f>C10+D10+E10+F10</f>
        <v>632.37249999999995</v>
      </c>
      <c r="H10" s="40">
        <f t="shared" si="0"/>
        <v>316.18624999999997</v>
      </c>
      <c r="I10" s="9"/>
    </row>
    <row r="11" spans="1:9">
      <c r="B11" s="5" t="s">
        <v>68</v>
      </c>
      <c r="C11" s="4">
        <f>SUM(C5:C10)</f>
        <v>0</v>
      </c>
      <c r="D11" s="4">
        <f>SUM(D5:D10)</f>
        <v>2156.1325000000002</v>
      </c>
      <c r="E11" s="4">
        <f t="shared" ref="E11:F11" si="1">SUM(E5:E10)</f>
        <v>53.4</v>
      </c>
      <c r="F11" s="4">
        <f t="shared" si="1"/>
        <v>921.12</v>
      </c>
      <c r="G11" s="4">
        <f>SUM(G5:G10)</f>
        <v>3130.6524999999997</v>
      </c>
      <c r="H11" s="4">
        <f>SUM(H5:H10)</f>
        <v>1565.3262499999998</v>
      </c>
    </row>
    <row r="12" spans="1:9">
      <c r="B12" s="71" t="s">
        <v>221</v>
      </c>
      <c r="C12" s="72"/>
      <c r="D12" s="72"/>
      <c r="E12" s="72"/>
      <c r="F12" s="72"/>
      <c r="G12" s="72"/>
      <c r="H12" s="73"/>
    </row>
    <row r="13" spans="1:9">
      <c r="B13" s="14" t="s">
        <v>211</v>
      </c>
      <c r="C13" s="40">
        <f>PF_International_Full!H7/1000000</f>
        <v>17.75</v>
      </c>
      <c r="D13" s="17"/>
      <c r="E13" s="40">
        <f>PF_International_Full!H13/1000000</f>
        <v>117.5</v>
      </c>
      <c r="F13" s="40"/>
      <c r="G13" s="40">
        <f>SUM(C13:F13)</f>
        <v>135.25</v>
      </c>
      <c r="H13" s="40">
        <f>G13/2</f>
        <v>67.625</v>
      </c>
      <c r="I13" s="9"/>
    </row>
    <row r="14" spans="1:9">
      <c r="B14" s="14" t="s">
        <v>219</v>
      </c>
      <c r="C14" s="40">
        <f>PF_International_Full!H5/1000000</f>
        <v>17.75</v>
      </c>
      <c r="D14" s="40"/>
      <c r="E14" s="40">
        <f>PF_International_Full!H8/1000000</f>
        <v>117.5</v>
      </c>
      <c r="F14" s="40"/>
      <c r="G14" s="40">
        <f t="shared" ref="G14:G17" si="2">SUM(C14:F14)</f>
        <v>135.25</v>
      </c>
      <c r="H14" s="40">
        <f t="shared" ref="H14:H18" si="3">G14/2</f>
        <v>67.625</v>
      </c>
    </row>
    <row r="15" spans="1:9">
      <c r="B15" s="14" t="s">
        <v>228</v>
      </c>
      <c r="C15" s="40">
        <f>PF_International_Full!H6/1000000</f>
        <v>17.75</v>
      </c>
      <c r="D15" s="40"/>
      <c r="E15" s="40">
        <f>PF_International_Full!H11/1000000</f>
        <v>117.5</v>
      </c>
      <c r="F15" s="40"/>
      <c r="G15" s="40">
        <f t="shared" si="2"/>
        <v>135.25</v>
      </c>
      <c r="H15" s="40">
        <f t="shared" si="3"/>
        <v>67.625</v>
      </c>
    </row>
    <row r="16" spans="1:9">
      <c r="B16" s="14" t="s">
        <v>217</v>
      </c>
      <c r="C16" s="40"/>
      <c r="D16" s="40"/>
      <c r="E16" s="40">
        <f>PF_International_Full!H12/1000000</f>
        <v>117.5</v>
      </c>
      <c r="F16" s="40"/>
      <c r="G16" s="40">
        <f>SUM(C16:F16)</f>
        <v>117.5</v>
      </c>
      <c r="H16" s="40">
        <f>G16/2</f>
        <v>58.75</v>
      </c>
      <c r="I16" s="9"/>
    </row>
    <row r="17" spans="2:9">
      <c r="B17" s="14" t="s">
        <v>218</v>
      </c>
      <c r="C17" s="40"/>
      <c r="D17" s="40"/>
      <c r="E17" s="15">
        <f>PF_International_Full!H9/1000000</f>
        <v>117.5</v>
      </c>
      <c r="F17" s="40"/>
      <c r="G17" s="40">
        <f t="shared" si="2"/>
        <v>117.5</v>
      </c>
      <c r="H17" s="40">
        <f t="shared" si="3"/>
        <v>58.75</v>
      </c>
    </row>
    <row r="18" spans="2:9">
      <c r="B18" s="14" t="s">
        <v>212</v>
      </c>
      <c r="C18" s="16">
        <f>PF_International_Full!H4/1000000</f>
        <v>17.75</v>
      </c>
      <c r="D18" s="16"/>
      <c r="E18" s="16">
        <f>PF_International_Full!H10/1000000</f>
        <v>117.5</v>
      </c>
      <c r="F18" s="16"/>
      <c r="G18" s="40">
        <f>SUM(C18:F18)</f>
        <v>135.25</v>
      </c>
      <c r="H18" s="40">
        <f t="shared" si="3"/>
        <v>67.625</v>
      </c>
      <c r="I18" s="9"/>
    </row>
    <row r="19" spans="2:9">
      <c r="B19" s="14" t="s">
        <v>213</v>
      </c>
      <c r="C19" s="40">
        <v>1</v>
      </c>
      <c r="D19" s="40">
        <v>70</v>
      </c>
      <c r="E19" s="40">
        <f>31*2</f>
        <v>62</v>
      </c>
      <c r="F19" s="40">
        <f>83*2</f>
        <v>166</v>
      </c>
      <c r="G19" s="40">
        <f>C19+D19+E19+F19</f>
        <v>299</v>
      </c>
      <c r="H19" s="15">
        <f>149289265/1000000</f>
        <v>149.289265</v>
      </c>
    </row>
    <row r="20" spans="2:9">
      <c r="B20" s="5" t="s">
        <v>214</v>
      </c>
      <c r="C20" s="4">
        <f>SUM(C13:C19)</f>
        <v>72</v>
      </c>
      <c r="D20" s="4">
        <f t="shared" ref="D20:H20" si="4">SUM(D13:D19)</f>
        <v>70</v>
      </c>
      <c r="E20" s="4">
        <f t="shared" si="4"/>
        <v>767</v>
      </c>
      <c r="F20" s="4">
        <f t="shared" si="4"/>
        <v>166</v>
      </c>
      <c r="G20" s="4">
        <f>SUM(G13:G19)</f>
        <v>1075</v>
      </c>
      <c r="H20" s="4">
        <f t="shared" si="4"/>
        <v>537.289265</v>
      </c>
    </row>
    <row r="21" spans="2:9">
      <c r="B21" s="7"/>
      <c r="C21" s="8"/>
      <c r="D21" s="8"/>
      <c r="E21" s="8"/>
      <c r="F21" s="8"/>
      <c r="G21" s="8"/>
      <c r="H21" s="8"/>
    </row>
    <row r="22" spans="2:9">
      <c r="B22" s="3" t="s">
        <v>215</v>
      </c>
      <c r="C22" s="4">
        <f>C20+C11</f>
        <v>72</v>
      </c>
      <c r="D22" s="4">
        <f t="shared" ref="D22:F22" si="5">D20+D11</f>
        <v>2226.1325000000002</v>
      </c>
      <c r="E22" s="4">
        <f t="shared" si="5"/>
        <v>820.4</v>
      </c>
      <c r="F22" s="4">
        <f t="shared" si="5"/>
        <v>1087.1199999999999</v>
      </c>
      <c r="G22" s="4">
        <f>G11+G20</f>
        <v>4205.6525000000001</v>
      </c>
      <c r="H22" s="4">
        <f>H11+H20</f>
        <v>2102.615515</v>
      </c>
    </row>
    <row r="23" spans="2:9">
      <c r="G23" s="6"/>
      <c r="H23" s="6"/>
    </row>
  </sheetData>
  <customSheetViews>
    <customSheetView guid="{36B21F5D-C259-B34F-8546-4BD328C5EE05}">
      <selection activeCell="D3" sqref="B3:H21"/>
      <pageMargins left="0.7" right="0.7" top="0.75" bottom="0.75" header="0.3" footer="0.3"/>
    </customSheetView>
  </customSheetViews>
  <mergeCells count="2">
    <mergeCell ref="B4:H4"/>
    <mergeCell ref="B12:H12"/>
  </mergeCells>
  <phoneticPr fontId="16"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sheetViews>
  <sheetFormatPr defaultColWidth="11" defaultRowHeight="15.75"/>
  <cols>
    <col min="1" max="1" width="26.25" customWidth="1"/>
    <col min="2" max="2" width="32.25" customWidth="1"/>
    <col min="8" max="8" width="16.75" customWidth="1"/>
    <col min="9" max="9" width="14.75" customWidth="1"/>
  </cols>
  <sheetData>
    <row r="1" spans="1:12">
      <c r="A1" s="47" t="s">
        <v>231</v>
      </c>
    </row>
    <row r="3" spans="1:12">
      <c r="A3" s="18" t="s">
        <v>72</v>
      </c>
      <c r="B3" s="18" t="s">
        <v>73</v>
      </c>
      <c r="C3" s="18" t="s">
        <v>74</v>
      </c>
      <c r="D3" s="18" t="s">
        <v>75</v>
      </c>
      <c r="E3" s="18" t="s">
        <v>76</v>
      </c>
      <c r="F3" s="18" t="s">
        <v>77</v>
      </c>
      <c r="G3" s="18" t="s">
        <v>4</v>
      </c>
      <c r="H3" s="18" t="s">
        <v>78</v>
      </c>
      <c r="I3" s="18" t="s">
        <v>79</v>
      </c>
      <c r="J3" s="18" t="s">
        <v>80</v>
      </c>
      <c r="K3" s="18" t="s">
        <v>43</v>
      </c>
    </row>
    <row r="4" spans="1:12">
      <c r="A4" s="19" t="s">
        <v>69</v>
      </c>
      <c r="B4" s="19" t="s">
        <v>81</v>
      </c>
      <c r="C4" s="19" t="s">
        <v>5</v>
      </c>
      <c r="D4" s="19" t="s">
        <v>29</v>
      </c>
      <c r="E4" s="19" t="s">
        <v>30</v>
      </c>
      <c r="F4" s="19" t="s">
        <v>31</v>
      </c>
      <c r="G4" s="19" t="s">
        <v>32</v>
      </c>
      <c r="H4" s="20">
        <v>19510000</v>
      </c>
      <c r="J4" s="19">
        <v>2013</v>
      </c>
      <c r="K4" s="19" t="s">
        <v>33</v>
      </c>
      <c r="L4" s="19"/>
    </row>
    <row r="5" spans="1:12">
      <c r="A5" s="19" t="s">
        <v>69</v>
      </c>
      <c r="B5" s="19" t="s">
        <v>34</v>
      </c>
      <c r="C5" s="19" t="s">
        <v>5</v>
      </c>
      <c r="D5" s="19" t="s">
        <v>35</v>
      </c>
      <c r="E5" s="19" t="s">
        <v>30</v>
      </c>
      <c r="F5" s="19" t="s">
        <v>31</v>
      </c>
      <c r="G5" s="19" t="s">
        <v>32</v>
      </c>
      <c r="H5" s="20">
        <v>62940000</v>
      </c>
      <c r="J5" s="19">
        <v>2013</v>
      </c>
      <c r="K5" s="19" t="s">
        <v>36</v>
      </c>
      <c r="L5" s="19"/>
    </row>
    <row r="6" spans="1:12">
      <c r="A6" s="19" t="s">
        <v>69</v>
      </c>
      <c r="B6" s="19" t="s">
        <v>91</v>
      </c>
      <c r="C6" s="19" t="s">
        <v>5</v>
      </c>
      <c r="D6" s="19" t="s">
        <v>92</v>
      </c>
      <c r="E6" s="19" t="s">
        <v>30</v>
      </c>
      <c r="F6" s="19" t="s">
        <v>31</v>
      </c>
      <c r="G6" s="19" t="s">
        <v>32</v>
      </c>
      <c r="H6" s="20">
        <v>8070000</v>
      </c>
      <c r="J6" s="19">
        <v>2013</v>
      </c>
      <c r="K6" s="19" t="s">
        <v>59</v>
      </c>
      <c r="L6" s="19"/>
    </row>
    <row r="7" spans="1:12">
      <c r="A7" s="19" t="s">
        <v>69</v>
      </c>
      <c r="B7" s="19" t="s">
        <v>60</v>
      </c>
      <c r="C7" s="19" t="s">
        <v>5</v>
      </c>
      <c r="D7" s="19" t="s">
        <v>61</v>
      </c>
      <c r="E7" s="19" t="s">
        <v>30</v>
      </c>
      <c r="F7" s="19" t="s">
        <v>31</v>
      </c>
      <c r="G7" s="19" t="s">
        <v>32</v>
      </c>
      <c r="H7" s="20">
        <v>44877500</v>
      </c>
      <c r="J7" s="19">
        <v>2014</v>
      </c>
      <c r="K7" s="19" t="s">
        <v>62</v>
      </c>
      <c r="L7" s="19"/>
    </row>
    <row r="8" spans="1:12">
      <c r="A8" s="19" t="s">
        <v>69</v>
      </c>
      <c r="B8" s="19" t="s">
        <v>63</v>
      </c>
      <c r="C8" s="19" t="s">
        <v>5</v>
      </c>
      <c r="D8" s="19" t="s">
        <v>99</v>
      </c>
      <c r="E8" s="19" t="s">
        <v>30</v>
      </c>
      <c r="F8" s="19" t="s">
        <v>31</v>
      </c>
      <c r="G8" s="19" t="s">
        <v>32</v>
      </c>
      <c r="H8" s="20">
        <v>47210000</v>
      </c>
      <c r="J8" s="19">
        <v>2014</v>
      </c>
      <c r="K8" s="19" t="s">
        <v>100</v>
      </c>
      <c r="L8" s="19"/>
    </row>
    <row r="9" spans="1:12">
      <c r="A9" s="19" t="s">
        <v>69</v>
      </c>
      <c r="B9" s="19" t="s">
        <v>101</v>
      </c>
      <c r="C9" s="19" t="s">
        <v>5</v>
      </c>
      <c r="D9" s="19" t="s">
        <v>82</v>
      </c>
      <c r="E9" s="19" t="s">
        <v>83</v>
      </c>
      <c r="F9" s="19" t="s">
        <v>84</v>
      </c>
      <c r="G9" s="19" t="s">
        <v>85</v>
      </c>
      <c r="H9" s="20">
        <v>26700000</v>
      </c>
      <c r="J9" s="19">
        <v>2014</v>
      </c>
      <c r="K9" s="19" t="s">
        <v>86</v>
      </c>
      <c r="L9" s="19"/>
    </row>
    <row r="10" spans="1:12">
      <c r="A10" s="19" t="s">
        <v>71</v>
      </c>
      <c r="B10" s="19" t="s">
        <v>87</v>
      </c>
      <c r="C10" s="19" t="s">
        <v>5</v>
      </c>
      <c r="D10" s="19" t="s">
        <v>88</v>
      </c>
      <c r="E10" s="19" t="s">
        <v>30</v>
      </c>
      <c r="F10" s="19" t="s">
        <v>31</v>
      </c>
      <c r="G10" s="19" t="s">
        <v>32</v>
      </c>
      <c r="H10" s="20">
        <v>22570000</v>
      </c>
      <c r="J10" s="19">
        <v>2013</v>
      </c>
      <c r="K10" s="19" t="s">
        <v>89</v>
      </c>
      <c r="L10" s="19"/>
    </row>
    <row r="11" spans="1:12">
      <c r="A11" s="19" t="s">
        <v>71</v>
      </c>
      <c r="B11" s="19" t="s">
        <v>90</v>
      </c>
      <c r="C11" s="19" t="s">
        <v>5</v>
      </c>
      <c r="D11" s="19" t="s">
        <v>93</v>
      </c>
      <c r="E11" s="19" t="s">
        <v>30</v>
      </c>
      <c r="F11" s="19" t="s">
        <v>31</v>
      </c>
      <c r="G11" s="19" t="s">
        <v>32</v>
      </c>
      <c r="H11" s="20">
        <v>2035000</v>
      </c>
      <c r="J11" s="19">
        <v>2013</v>
      </c>
      <c r="K11" s="19" t="s">
        <v>59</v>
      </c>
      <c r="L11" s="19"/>
    </row>
    <row r="12" spans="1:12">
      <c r="A12" s="19" t="s">
        <v>71</v>
      </c>
      <c r="B12" s="19" t="s">
        <v>94</v>
      </c>
      <c r="C12" s="19" t="s">
        <v>5</v>
      </c>
      <c r="D12" s="19" t="s">
        <v>95</v>
      </c>
      <c r="E12" s="19" t="s">
        <v>83</v>
      </c>
      <c r="F12" s="19" t="s">
        <v>31</v>
      </c>
      <c r="G12" s="19" t="s">
        <v>96</v>
      </c>
      <c r="H12" s="20">
        <v>43750000</v>
      </c>
      <c r="J12" s="19">
        <v>2013</v>
      </c>
      <c r="K12" s="19" t="s">
        <v>97</v>
      </c>
      <c r="L12" s="19"/>
    </row>
    <row r="13" spans="1:12">
      <c r="A13" s="19" t="s">
        <v>71</v>
      </c>
      <c r="B13" s="19" t="s">
        <v>98</v>
      </c>
      <c r="C13" s="19" t="s">
        <v>5</v>
      </c>
      <c r="D13" s="19" t="s">
        <v>102</v>
      </c>
      <c r="E13" s="19" t="s">
        <v>30</v>
      </c>
      <c r="F13" s="19" t="s">
        <v>31</v>
      </c>
      <c r="G13" s="19" t="s">
        <v>32</v>
      </c>
      <c r="H13" s="20">
        <v>17610000</v>
      </c>
      <c r="J13" s="19">
        <v>2014</v>
      </c>
      <c r="K13" s="19" t="s">
        <v>103</v>
      </c>
      <c r="L13" s="19"/>
    </row>
    <row r="14" spans="1:12">
      <c r="A14" s="19" t="s">
        <v>71</v>
      </c>
      <c r="B14" s="19" t="s">
        <v>60</v>
      </c>
      <c r="C14" s="19" t="s">
        <v>5</v>
      </c>
      <c r="D14" s="19" t="s">
        <v>104</v>
      </c>
      <c r="E14" s="19" t="s">
        <v>30</v>
      </c>
      <c r="F14" s="19" t="s">
        <v>31</v>
      </c>
      <c r="G14" s="19" t="s">
        <v>32</v>
      </c>
      <c r="H14" s="20">
        <v>44877500</v>
      </c>
      <c r="J14" s="19">
        <v>2014</v>
      </c>
      <c r="K14" s="19" t="s">
        <v>62</v>
      </c>
      <c r="L14" s="19"/>
    </row>
    <row r="15" spans="1:12">
      <c r="A15" s="19" t="s">
        <v>105</v>
      </c>
      <c r="B15" s="19" t="s">
        <v>81</v>
      </c>
      <c r="C15" s="19" t="s">
        <v>5</v>
      </c>
      <c r="D15" s="19" t="s">
        <v>29</v>
      </c>
      <c r="E15" s="19" t="s">
        <v>30</v>
      </c>
      <c r="F15" s="19" t="s">
        <v>31</v>
      </c>
      <c r="G15" s="19" t="s">
        <v>32</v>
      </c>
      <c r="H15" s="20">
        <v>19500000</v>
      </c>
      <c r="J15" s="19">
        <v>2013</v>
      </c>
      <c r="K15" s="19" t="s">
        <v>33</v>
      </c>
      <c r="L15" s="19"/>
    </row>
    <row r="16" spans="1:12">
      <c r="A16" s="19" t="s">
        <v>105</v>
      </c>
      <c r="B16" s="19" t="s">
        <v>106</v>
      </c>
      <c r="C16" s="19" t="s">
        <v>5</v>
      </c>
      <c r="D16" s="19" t="s">
        <v>107</v>
      </c>
      <c r="E16" s="19" t="s">
        <v>30</v>
      </c>
      <c r="F16" s="19" t="s">
        <v>31</v>
      </c>
      <c r="G16" s="19" t="s">
        <v>32</v>
      </c>
      <c r="H16" s="20">
        <v>26020000</v>
      </c>
      <c r="J16" s="19">
        <v>2013</v>
      </c>
      <c r="K16" s="19" t="s">
        <v>108</v>
      </c>
      <c r="L16" s="19"/>
    </row>
    <row r="17" spans="1:12">
      <c r="A17" s="19" t="s">
        <v>105</v>
      </c>
      <c r="B17" s="19" t="s">
        <v>91</v>
      </c>
      <c r="C17" s="19" t="s">
        <v>5</v>
      </c>
      <c r="D17" s="19" t="s">
        <v>92</v>
      </c>
      <c r="E17" s="19" t="s">
        <v>30</v>
      </c>
      <c r="F17" s="19" t="s">
        <v>31</v>
      </c>
      <c r="G17" s="19" t="s">
        <v>32</v>
      </c>
      <c r="H17" s="20">
        <v>8070000</v>
      </c>
      <c r="J17" s="19">
        <v>2013</v>
      </c>
      <c r="K17" s="19" t="s">
        <v>59</v>
      </c>
      <c r="L17" s="19"/>
    </row>
    <row r="18" spans="1:12">
      <c r="A18" s="19" t="s">
        <v>105</v>
      </c>
      <c r="B18" s="19" t="s">
        <v>98</v>
      </c>
      <c r="C18" s="19" t="s">
        <v>5</v>
      </c>
      <c r="D18" s="19" t="s">
        <v>102</v>
      </c>
      <c r="E18" s="19" t="s">
        <v>30</v>
      </c>
      <c r="F18" s="19" t="s">
        <v>31</v>
      </c>
      <c r="G18" s="19" t="s">
        <v>32</v>
      </c>
      <c r="H18" s="20">
        <v>17610000</v>
      </c>
      <c r="J18" s="19">
        <v>2014</v>
      </c>
      <c r="K18" s="19" t="s">
        <v>103</v>
      </c>
      <c r="L18" s="19"/>
    </row>
    <row r="19" spans="1:12">
      <c r="A19" s="19" t="s">
        <v>105</v>
      </c>
      <c r="B19" s="19" t="s">
        <v>109</v>
      </c>
      <c r="C19" s="19" t="s">
        <v>5</v>
      </c>
      <c r="D19" s="19" t="s">
        <v>110</v>
      </c>
      <c r="E19" s="19" t="s">
        <v>30</v>
      </c>
      <c r="F19" s="19" t="s">
        <v>31</v>
      </c>
      <c r="G19" s="19" t="s">
        <v>32</v>
      </c>
      <c r="H19" s="20">
        <v>3660000</v>
      </c>
      <c r="J19" s="19">
        <v>2014</v>
      </c>
      <c r="K19" s="19" t="s">
        <v>111</v>
      </c>
      <c r="L19" s="19"/>
    </row>
    <row r="20" spans="1:12">
      <c r="A20" s="19" t="s">
        <v>105</v>
      </c>
      <c r="B20" s="19" t="s">
        <v>112</v>
      </c>
      <c r="C20" s="19" t="s">
        <v>5</v>
      </c>
      <c r="D20" s="19" t="s">
        <v>113</v>
      </c>
      <c r="E20" s="19" t="s">
        <v>30</v>
      </c>
      <c r="F20" s="19" t="s">
        <v>31</v>
      </c>
      <c r="G20" s="19" t="s">
        <v>32</v>
      </c>
      <c r="H20" s="20">
        <v>8190000</v>
      </c>
      <c r="J20" s="19">
        <v>2014</v>
      </c>
      <c r="K20" s="19" t="s">
        <v>114</v>
      </c>
      <c r="L20" s="19"/>
    </row>
    <row r="21" spans="1:12">
      <c r="A21" s="19" t="s">
        <v>115</v>
      </c>
      <c r="B21" s="19" t="s">
        <v>87</v>
      </c>
      <c r="C21" s="19" t="s">
        <v>5</v>
      </c>
      <c r="D21" s="19" t="s">
        <v>88</v>
      </c>
      <c r="E21" s="19" t="s">
        <v>30</v>
      </c>
      <c r="F21" s="19" t="s">
        <v>31</v>
      </c>
      <c r="G21" s="19" t="s">
        <v>32</v>
      </c>
      <c r="H21" s="20">
        <v>22570000</v>
      </c>
      <c r="J21" s="19">
        <v>2013</v>
      </c>
      <c r="K21" s="19" t="s">
        <v>89</v>
      </c>
      <c r="L21" s="19"/>
    </row>
    <row r="22" spans="1:12">
      <c r="A22" s="19" t="s">
        <v>115</v>
      </c>
      <c r="B22" s="19" t="s">
        <v>90</v>
      </c>
      <c r="C22" s="19" t="s">
        <v>5</v>
      </c>
      <c r="D22" s="19" t="s">
        <v>93</v>
      </c>
      <c r="E22" s="19" t="s">
        <v>30</v>
      </c>
      <c r="F22" s="19" t="s">
        <v>31</v>
      </c>
      <c r="G22" s="19" t="s">
        <v>32</v>
      </c>
      <c r="H22" s="20">
        <v>2037500</v>
      </c>
      <c r="J22" s="19">
        <v>2013</v>
      </c>
      <c r="K22" s="19" t="s">
        <v>116</v>
      </c>
      <c r="L22" s="19"/>
    </row>
    <row r="23" spans="1:12">
      <c r="A23" s="19" t="s">
        <v>115</v>
      </c>
      <c r="B23" s="19" t="s">
        <v>117</v>
      </c>
      <c r="C23" s="19" t="s">
        <v>5</v>
      </c>
      <c r="D23" s="19" t="s">
        <v>118</v>
      </c>
      <c r="E23" s="19" t="s">
        <v>30</v>
      </c>
      <c r="F23" s="19" t="s">
        <v>31</v>
      </c>
      <c r="G23" s="19" t="s">
        <v>32</v>
      </c>
      <c r="H23" s="20">
        <v>41890000</v>
      </c>
      <c r="J23" s="19">
        <v>2013</v>
      </c>
      <c r="K23" s="19" t="s">
        <v>119</v>
      </c>
      <c r="L23" s="19"/>
    </row>
    <row r="24" spans="1:12">
      <c r="A24" s="19" t="s">
        <v>115</v>
      </c>
      <c r="B24" s="19" t="s">
        <v>81</v>
      </c>
      <c r="C24" s="19" t="s">
        <v>5</v>
      </c>
      <c r="D24" s="19" t="s">
        <v>29</v>
      </c>
      <c r="E24" s="19" t="s">
        <v>30</v>
      </c>
      <c r="F24" s="19" t="s">
        <v>31</v>
      </c>
      <c r="G24" s="19" t="s">
        <v>32</v>
      </c>
      <c r="H24" s="20">
        <v>19500000</v>
      </c>
      <c r="J24" s="19">
        <v>2013</v>
      </c>
      <c r="K24" s="19" t="s">
        <v>33</v>
      </c>
      <c r="L24" s="19"/>
    </row>
    <row r="25" spans="1:12">
      <c r="A25" s="19" t="s">
        <v>115</v>
      </c>
      <c r="B25" s="19" t="s">
        <v>34</v>
      </c>
      <c r="C25" s="19" t="s">
        <v>5</v>
      </c>
      <c r="D25" s="19" t="s">
        <v>120</v>
      </c>
      <c r="E25" s="19" t="s">
        <v>30</v>
      </c>
      <c r="F25" s="19" t="s">
        <v>31</v>
      </c>
      <c r="G25" s="19" t="s">
        <v>32</v>
      </c>
      <c r="H25" s="20">
        <v>62940000</v>
      </c>
      <c r="J25" s="19">
        <v>2013</v>
      </c>
      <c r="K25" s="19" t="s">
        <v>36</v>
      </c>
      <c r="L25" s="19"/>
    </row>
    <row r="26" spans="1:12">
      <c r="A26" s="19" t="s">
        <v>115</v>
      </c>
      <c r="B26" s="19" t="s">
        <v>91</v>
      </c>
      <c r="C26" s="19" t="s">
        <v>5</v>
      </c>
      <c r="D26" s="19" t="s">
        <v>92</v>
      </c>
      <c r="E26" s="19" t="s">
        <v>30</v>
      </c>
      <c r="F26" s="19" t="s">
        <v>31</v>
      </c>
      <c r="G26" s="19" t="s">
        <v>32</v>
      </c>
      <c r="H26" s="20">
        <v>8072500</v>
      </c>
      <c r="J26" s="19">
        <v>2013</v>
      </c>
      <c r="K26" s="19" t="s">
        <v>59</v>
      </c>
      <c r="L26" s="19"/>
    </row>
    <row r="27" spans="1:12">
      <c r="A27" s="19" t="s">
        <v>121</v>
      </c>
      <c r="B27" s="19" t="s">
        <v>87</v>
      </c>
      <c r="C27" s="19" t="s">
        <v>5</v>
      </c>
      <c r="D27" s="19" t="s">
        <v>88</v>
      </c>
      <c r="E27" s="19" t="s">
        <v>30</v>
      </c>
      <c r="F27" s="19" t="s">
        <v>31</v>
      </c>
      <c r="G27" s="19" t="s">
        <v>32</v>
      </c>
      <c r="H27" s="20">
        <v>22570000</v>
      </c>
      <c r="J27" s="19">
        <v>2013</v>
      </c>
      <c r="K27" s="19" t="s">
        <v>89</v>
      </c>
      <c r="L27" s="19"/>
    </row>
    <row r="28" spans="1:12">
      <c r="A28" s="19" t="s">
        <v>121</v>
      </c>
      <c r="B28" s="19" t="s">
        <v>117</v>
      </c>
      <c r="C28" s="19" t="s">
        <v>5</v>
      </c>
      <c r="D28" s="19" t="s">
        <v>118</v>
      </c>
      <c r="E28" s="19" t="s">
        <v>30</v>
      </c>
      <c r="F28" s="19" t="s">
        <v>31</v>
      </c>
      <c r="G28" s="19" t="s">
        <v>32</v>
      </c>
      <c r="H28" s="20">
        <v>41890000</v>
      </c>
      <c r="J28" s="19">
        <v>2013</v>
      </c>
      <c r="K28" s="19" t="s">
        <v>119</v>
      </c>
      <c r="L28" s="19"/>
    </row>
    <row r="29" spans="1:12">
      <c r="A29" s="19" t="s">
        <v>121</v>
      </c>
      <c r="B29" s="19" t="s">
        <v>81</v>
      </c>
      <c r="C29" s="19" t="s">
        <v>5</v>
      </c>
      <c r="D29" s="19" t="s">
        <v>29</v>
      </c>
      <c r="E29" s="19" t="s">
        <v>30</v>
      </c>
      <c r="F29" s="19" t="s">
        <v>31</v>
      </c>
      <c r="G29" s="19" t="s">
        <v>32</v>
      </c>
      <c r="H29" s="20">
        <v>19510000</v>
      </c>
      <c r="J29" s="19">
        <v>2013</v>
      </c>
      <c r="K29" s="19" t="s">
        <v>33</v>
      </c>
      <c r="L29" s="19"/>
    </row>
    <row r="30" spans="1:12">
      <c r="A30" s="19" t="s">
        <v>121</v>
      </c>
      <c r="B30" s="19" t="s">
        <v>106</v>
      </c>
      <c r="C30" s="19" t="s">
        <v>5</v>
      </c>
      <c r="D30" s="19" t="s">
        <v>107</v>
      </c>
      <c r="E30" s="19" t="s">
        <v>30</v>
      </c>
      <c r="F30" s="19" t="s">
        <v>31</v>
      </c>
      <c r="G30" s="19" t="s">
        <v>32</v>
      </c>
      <c r="H30" s="20">
        <v>26020000</v>
      </c>
      <c r="J30" s="19">
        <v>2013</v>
      </c>
      <c r="K30" s="19" t="s">
        <v>108</v>
      </c>
      <c r="L30" s="19"/>
    </row>
    <row r="31" spans="1:12">
      <c r="A31" s="19" t="s">
        <v>121</v>
      </c>
      <c r="B31" s="19" t="s">
        <v>63</v>
      </c>
      <c r="C31" s="19" t="s">
        <v>5</v>
      </c>
      <c r="D31" s="19" t="s">
        <v>99</v>
      </c>
      <c r="E31" s="19" t="s">
        <v>30</v>
      </c>
      <c r="F31" s="19" t="s">
        <v>31</v>
      </c>
      <c r="G31" s="19" t="s">
        <v>32</v>
      </c>
      <c r="H31" s="20">
        <v>47210000</v>
      </c>
      <c r="J31" s="19">
        <v>2014</v>
      </c>
      <c r="K31" s="19" t="s">
        <v>100</v>
      </c>
      <c r="L31" s="19"/>
    </row>
    <row r="32" spans="1:12">
      <c r="A32" s="19" t="s">
        <v>121</v>
      </c>
      <c r="B32" s="19" t="s">
        <v>122</v>
      </c>
      <c r="C32" s="19" t="s">
        <v>5</v>
      </c>
      <c r="D32" s="19" t="s">
        <v>123</v>
      </c>
      <c r="E32" s="19" t="s">
        <v>83</v>
      </c>
      <c r="F32" s="19" t="s">
        <v>31</v>
      </c>
      <c r="G32" s="19" t="s">
        <v>124</v>
      </c>
      <c r="H32" s="20">
        <v>11940000</v>
      </c>
      <c r="J32" s="19">
        <v>2014</v>
      </c>
      <c r="K32" s="19" t="s">
        <v>138</v>
      </c>
      <c r="L32" s="19"/>
    </row>
    <row r="33" spans="1:12">
      <c r="A33" s="19" t="s">
        <v>139</v>
      </c>
      <c r="B33" s="19" t="s">
        <v>91</v>
      </c>
      <c r="C33" s="19" t="s">
        <v>5</v>
      </c>
      <c r="D33" s="19" t="s">
        <v>92</v>
      </c>
      <c r="E33" s="19" t="s">
        <v>30</v>
      </c>
      <c r="F33" s="19" t="s">
        <v>31</v>
      </c>
      <c r="G33" s="19" t="s">
        <v>32</v>
      </c>
      <c r="H33" s="20">
        <v>8072500</v>
      </c>
      <c r="J33" s="19">
        <v>2013</v>
      </c>
      <c r="K33" s="19" t="s">
        <v>59</v>
      </c>
      <c r="L33" s="19"/>
    </row>
    <row r="34" spans="1:12">
      <c r="A34" s="19" t="s">
        <v>139</v>
      </c>
      <c r="B34" s="19" t="s">
        <v>63</v>
      </c>
      <c r="C34" s="19" t="s">
        <v>5</v>
      </c>
      <c r="D34" s="19" t="s">
        <v>99</v>
      </c>
      <c r="E34" s="19" t="s">
        <v>30</v>
      </c>
      <c r="F34" s="19" t="s">
        <v>31</v>
      </c>
      <c r="G34" s="19" t="s">
        <v>32</v>
      </c>
      <c r="H34" s="20">
        <v>47210000</v>
      </c>
      <c r="J34" s="19">
        <v>2014</v>
      </c>
      <c r="K34" s="19" t="s">
        <v>100</v>
      </c>
      <c r="L34" s="19"/>
    </row>
    <row r="35" spans="1:12">
      <c r="A35" s="19" t="s">
        <v>140</v>
      </c>
      <c r="B35" s="19" t="s">
        <v>90</v>
      </c>
      <c r="C35" s="19" t="s">
        <v>5</v>
      </c>
      <c r="D35" s="19" t="s">
        <v>93</v>
      </c>
      <c r="E35" s="19" t="s">
        <v>30</v>
      </c>
      <c r="F35" s="19" t="s">
        <v>31</v>
      </c>
      <c r="G35" s="19" t="s">
        <v>32</v>
      </c>
      <c r="H35" s="20">
        <v>2035000</v>
      </c>
      <c r="J35" s="19">
        <v>2013</v>
      </c>
      <c r="K35" s="19" t="s">
        <v>116</v>
      </c>
      <c r="L35" s="19"/>
    </row>
    <row r="36" spans="1:12">
      <c r="A36" s="19" t="s">
        <v>140</v>
      </c>
      <c r="B36" s="19" t="s">
        <v>81</v>
      </c>
      <c r="C36" s="19" t="s">
        <v>5</v>
      </c>
      <c r="D36" s="19" t="s">
        <v>29</v>
      </c>
      <c r="E36" s="19" t="s">
        <v>30</v>
      </c>
      <c r="F36" s="19" t="s">
        <v>31</v>
      </c>
      <c r="G36" s="19" t="s">
        <v>32</v>
      </c>
      <c r="H36" s="20">
        <v>19510000</v>
      </c>
      <c r="J36" s="19">
        <v>2013</v>
      </c>
      <c r="K36" s="19" t="s">
        <v>33</v>
      </c>
      <c r="L36" s="19"/>
    </row>
    <row r="37" spans="1:12">
      <c r="A37" s="19" t="s">
        <v>140</v>
      </c>
      <c r="B37" s="19" t="s">
        <v>34</v>
      </c>
      <c r="C37" s="19" t="s">
        <v>5</v>
      </c>
      <c r="D37" s="19" t="s">
        <v>120</v>
      </c>
      <c r="E37" s="19" t="s">
        <v>30</v>
      </c>
      <c r="F37" s="19" t="s">
        <v>31</v>
      </c>
      <c r="G37" s="19" t="s">
        <v>32</v>
      </c>
      <c r="H37" s="20">
        <v>62940000</v>
      </c>
      <c r="J37" s="19">
        <v>2013</v>
      </c>
      <c r="K37" s="19" t="s">
        <v>36</v>
      </c>
      <c r="L37" s="19"/>
    </row>
    <row r="38" spans="1:12">
      <c r="A38" s="19" t="s">
        <v>140</v>
      </c>
      <c r="B38" s="19" t="s">
        <v>109</v>
      </c>
      <c r="C38" s="19" t="s">
        <v>5</v>
      </c>
      <c r="D38" s="19" t="s">
        <v>110</v>
      </c>
      <c r="E38" s="19" t="s">
        <v>30</v>
      </c>
      <c r="F38" s="19" t="s">
        <v>31</v>
      </c>
      <c r="G38" s="19" t="s">
        <v>32</v>
      </c>
      <c r="H38" s="20">
        <v>3660000</v>
      </c>
      <c r="J38" s="19">
        <v>2014</v>
      </c>
      <c r="K38" s="19" t="s">
        <v>111</v>
      </c>
      <c r="L38" s="19"/>
    </row>
    <row r="39" spans="1:12">
      <c r="A39" s="19" t="s">
        <v>140</v>
      </c>
      <c r="B39" s="19" t="s">
        <v>141</v>
      </c>
      <c r="C39" s="19" t="s">
        <v>5</v>
      </c>
      <c r="D39" s="19" t="s">
        <v>125</v>
      </c>
      <c r="E39" s="19" t="s">
        <v>83</v>
      </c>
      <c r="F39" s="19" t="s">
        <v>31</v>
      </c>
      <c r="G39" s="19" t="s">
        <v>32</v>
      </c>
      <c r="H39" s="20">
        <v>5690000</v>
      </c>
      <c r="J39" s="19">
        <v>2014</v>
      </c>
      <c r="K39" s="19" t="s">
        <v>126</v>
      </c>
      <c r="L39" s="19"/>
    </row>
    <row r="40" spans="1:12">
      <c r="A40" s="19" t="s">
        <v>127</v>
      </c>
      <c r="B40" s="19" t="s">
        <v>90</v>
      </c>
      <c r="C40" s="19" t="s">
        <v>5</v>
      </c>
      <c r="D40" s="19" t="s">
        <v>93</v>
      </c>
      <c r="E40" s="19" t="s">
        <v>30</v>
      </c>
      <c r="F40" s="19" t="s">
        <v>31</v>
      </c>
      <c r="G40" s="19" t="s">
        <v>32</v>
      </c>
      <c r="H40" s="20">
        <v>2035000</v>
      </c>
      <c r="J40" s="19">
        <v>2013</v>
      </c>
      <c r="K40" s="19" t="s">
        <v>116</v>
      </c>
      <c r="L40" s="19"/>
    </row>
    <row r="41" spans="1:12">
      <c r="A41" s="19" t="s">
        <v>127</v>
      </c>
      <c r="B41" s="19" t="s">
        <v>81</v>
      </c>
      <c r="C41" s="19" t="s">
        <v>5</v>
      </c>
      <c r="D41" s="19" t="s">
        <v>29</v>
      </c>
      <c r="E41" s="19" t="s">
        <v>30</v>
      </c>
      <c r="F41" s="19" t="s">
        <v>31</v>
      </c>
      <c r="G41" s="19" t="s">
        <v>32</v>
      </c>
      <c r="H41" s="20">
        <v>19500000</v>
      </c>
      <c r="J41" s="19">
        <v>2013</v>
      </c>
      <c r="K41" s="19" t="s">
        <v>33</v>
      </c>
      <c r="L41" s="19"/>
    </row>
    <row r="42" spans="1:12">
      <c r="A42" s="19" t="s">
        <v>127</v>
      </c>
      <c r="B42" s="19" t="s">
        <v>98</v>
      </c>
      <c r="C42" s="19" t="s">
        <v>5</v>
      </c>
      <c r="D42" s="19" t="s">
        <v>102</v>
      </c>
      <c r="E42" s="19" t="s">
        <v>30</v>
      </c>
      <c r="F42" s="19" t="s">
        <v>31</v>
      </c>
      <c r="G42" s="19" t="s">
        <v>32</v>
      </c>
      <c r="H42" s="20">
        <v>15380000</v>
      </c>
      <c r="J42" s="19">
        <v>2014</v>
      </c>
      <c r="K42" s="19" t="s">
        <v>103</v>
      </c>
      <c r="L42" s="19"/>
    </row>
    <row r="43" spans="1:12">
      <c r="A43" s="19" t="s">
        <v>127</v>
      </c>
      <c r="B43" s="19" t="s">
        <v>112</v>
      </c>
      <c r="C43" s="19" t="s">
        <v>5</v>
      </c>
      <c r="D43" s="19" t="s">
        <v>113</v>
      </c>
      <c r="E43" s="19" t="s">
        <v>30</v>
      </c>
      <c r="F43" s="19" t="s">
        <v>31</v>
      </c>
      <c r="G43" s="19" t="s">
        <v>32</v>
      </c>
      <c r="H43" s="20">
        <v>8190000</v>
      </c>
      <c r="J43" s="19">
        <v>2014</v>
      </c>
      <c r="K43" s="19" t="s">
        <v>114</v>
      </c>
      <c r="L43" s="19"/>
    </row>
    <row r="44" spans="1:12">
      <c r="A44" s="19" t="s">
        <v>128</v>
      </c>
      <c r="B44" s="19" t="s">
        <v>98</v>
      </c>
      <c r="C44" s="19" t="s">
        <v>5</v>
      </c>
      <c r="D44" s="19" t="s">
        <v>102</v>
      </c>
      <c r="E44" s="19" t="s">
        <v>30</v>
      </c>
      <c r="F44" s="19" t="s">
        <v>31</v>
      </c>
      <c r="G44" s="19" t="s">
        <v>32</v>
      </c>
      <c r="H44" s="20">
        <v>15390000</v>
      </c>
      <c r="J44" s="19">
        <v>2014</v>
      </c>
      <c r="K44" s="19" t="s">
        <v>103</v>
      </c>
      <c r="L44" s="19"/>
    </row>
    <row r="45" spans="1:12">
      <c r="A45" s="19" t="s">
        <v>128</v>
      </c>
      <c r="B45" s="19" t="s">
        <v>141</v>
      </c>
      <c r="C45" s="19" t="s">
        <v>5</v>
      </c>
      <c r="D45" s="19" t="s">
        <v>129</v>
      </c>
      <c r="E45" s="19" t="s">
        <v>83</v>
      </c>
      <c r="F45" s="19" t="s">
        <v>31</v>
      </c>
      <c r="G45" s="19" t="s">
        <v>32</v>
      </c>
      <c r="H45" s="20">
        <v>2800000</v>
      </c>
      <c r="J45" s="19">
        <v>2014</v>
      </c>
      <c r="K45" s="19" t="s">
        <v>126</v>
      </c>
      <c r="L45" s="19"/>
    </row>
    <row r="46" spans="1:12">
      <c r="A46" s="19" t="s">
        <v>70</v>
      </c>
      <c r="B46" s="19" t="s">
        <v>90</v>
      </c>
      <c r="C46" s="19" t="s">
        <v>5</v>
      </c>
      <c r="D46" s="19" t="s">
        <v>93</v>
      </c>
      <c r="E46" s="19" t="s">
        <v>30</v>
      </c>
      <c r="F46" s="19" t="s">
        <v>31</v>
      </c>
      <c r="G46" s="19" t="s">
        <v>32</v>
      </c>
      <c r="H46" s="20">
        <v>2037500</v>
      </c>
      <c r="J46" s="19">
        <v>2013</v>
      </c>
      <c r="K46" s="19" t="s">
        <v>116</v>
      </c>
      <c r="L46" s="19"/>
    </row>
    <row r="47" spans="1:12">
      <c r="A47" s="19" t="s">
        <v>70</v>
      </c>
      <c r="B47" s="19" t="s">
        <v>117</v>
      </c>
      <c r="C47" s="19" t="s">
        <v>5</v>
      </c>
      <c r="D47" s="19" t="s">
        <v>118</v>
      </c>
      <c r="E47" s="19" t="s">
        <v>30</v>
      </c>
      <c r="F47" s="19" t="s">
        <v>31</v>
      </c>
      <c r="G47" s="19" t="s">
        <v>32</v>
      </c>
      <c r="H47" s="20">
        <v>41890000</v>
      </c>
      <c r="J47" s="19">
        <v>2013</v>
      </c>
      <c r="K47" s="19" t="s">
        <v>119</v>
      </c>
      <c r="L47" s="19"/>
    </row>
    <row r="48" spans="1:12">
      <c r="A48" s="19" t="s">
        <v>70</v>
      </c>
      <c r="B48" s="19" t="s">
        <v>81</v>
      </c>
      <c r="C48" s="19" t="s">
        <v>5</v>
      </c>
      <c r="D48" s="19" t="s">
        <v>29</v>
      </c>
      <c r="E48" s="19" t="s">
        <v>30</v>
      </c>
      <c r="F48" s="19" t="s">
        <v>31</v>
      </c>
      <c r="G48" s="19" t="s">
        <v>32</v>
      </c>
      <c r="H48" s="20">
        <v>19500000</v>
      </c>
      <c r="J48" s="19">
        <v>2013</v>
      </c>
      <c r="K48" s="19" t="s">
        <v>33</v>
      </c>
      <c r="L48" s="19"/>
    </row>
    <row r="49" spans="1:12">
      <c r="A49" s="19" t="s">
        <v>70</v>
      </c>
      <c r="B49" s="19" t="s">
        <v>106</v>
      </c>
      <c r="C49" s="19" t="s">
        <v>5</v>
      </c>
      <c r="D49" s="19" t="s">
        <v>107</v>
      </c>
      <c r="E49" s="19" t="s">
        <v>30</v>
      </c>
      <c r="F49" s="19" t="s">
        <v>31</v>
      </c>
      <c r="G49" s="19" t="s">
        <v>32</v>
      </c>
      <c r="H49" s="20">
        <v>26020000</v>
      </c>
      <c r="J49" s="19">
        <v>2013</v>
      </c>
      <c r="K49" s="19" t="s">
        <v>108</v>
      </c>
      <c r="L49" s="19"/>
    </row>
    <row r="50" spans="1:12">
      <c r="A50" s="19" t="s">
        <v>70</v>
      </c>
      <c r="B50" s="19" t="s">
        <v>91</v>
      </c>
      <c r="C50" s="19" t="s">
        <v>5</v>
      </c>
      <c r="D50" s="19" t="s">
        <v>92</v>
      </c>
      <c r="E50" s="19" t="s">
        <v>30</v>
      </c>
      <c r="F50" s="19" t="s">
        <v>31</v>
      </c>
      <c r="G50" s="19" t="s">
        <v>32</v>
      </c>
      <c r="H50" s="20">
        <v>8072500</v>
      </c>
      <c r="J50" s="19">
        <v>2013</v>
      </c>
      <c r="K50" s="19" t="s">
        <v>59</v>
      </c>
      <c r="L50" s="19"/>
    </row>
    <row r="51" spans="1:12">
      <c r="A51" s="19" t="s">
        <v>70</v>
      </c>
      <c r="B51" s="19" t="s">
        <v>98</v>
      </c>
      <c r="C51" s="19" t="s">
        <v>5</v>
      </c>
      <c r="D51" s="19" t="s">
        <v>102</v>
      </c>
      <c r="E51" s="19" t="s">
        <v>30</v>
      </c>
      <c r="F51" s="19" t="s">
        <v>31</v>
      </c>
      <c r="G51" s="19" t="s">
        <v>32</v>
      </c>
      <c r="H51" s="20">
        <v>17610000</v>
      </c>
      <c r="J51" s="19">
        <v>2014</v>
      </c>
      <c r="K51" s="19" t="s">
        <v>103</v>
      </c>
      <c r="L51" s="19"/>
    </row>
    <row r="52" spans="1:12">
      <c r="A52" s="19" t="s">
        <v>70</v>
      </c>
      <c r="B52" s="19" t="s">
        <v>141</v>
      </c>
      <c r="C52" s="19" t="s">
        <v>5</v>
      </c>
      <c r="D52" s="19" t="s">
        <v>129</v>
      </c>
      <c r="E52" s="19" t="s">
        <v>83</v>
      </c>
      <c r="F52" s="19" t="s">
        <v>31</v>
      </c>
      <c r="G52" s="19" t="s">
        <v>32</v>
      </c>
      <c r="H52" s="20">
        <v>7400000</v>
      </c>
      <c r="J52" s="19">
        <v>2014</v>
      </c>
      <c r="K52" s="19" t="s">
        <v>126</v>
      </c>
      <c r="L52" s="19"/>
    </row>
    <row r="53" spans="1:12">
      <c r="A53" s="19" t="s">
        <v>130</v>
      </c>
      <c r="B53" s="19" t="s">
        <v>131</v>
      </c>
      <c r="C53" s="19" t="s">
        <v>5</v>
      </c>
      <c r="D53" s="19" t="s">
        <v>132</v>
      </c>
      <c r="E53" s="19" t="s">
        <v>83</v>
      </c>
      <c r="F53" s="19" t="s">
        <v>31</v>
      </c>
      <c r="G53" s="19" t="s">
        <v>32</v>
      </c>
      <c r="H53" s="20">
        <v>242470000</v>
      </c>
      <c r="J53" s="19">
        <v>2013</v>
      </c>
      <c r="K53" s="19" t="s">
        <v>133</v>
      </c>
      <c r="L53" s="19"/>
    </row>
    <row r="54" spans="1:12">
      <c r="A54" s="19" t="s">
        <v>130</v>
      </c>
      <c r="B54" s="19" t="s">
        <v>134</v>
      </c>
      <c r="C54" s="19" t="s">
        <v>5</v>
      </c>
      <c r="D54" s="19" t="s">
        <v>135</v>
      </c>
      <c r="E54" s="19" t="s">
        <v>30</v>
      </c>
      <c r="F54" s="19" t="s">
        <v>31</v>
      </c>
      <c r="G54" s="19" t="s">
        <v>32</v>
      </c>
      <c r="H54" s="20">
        <v>121860000</v>
      </c>
      <c r="J54" s="19">
        <v>2013</v>
      </c>
      <c r="K54" s="19" t="s">
        <v>136</v>
      </c>
      <c r="L54" s="19"/>
    </row>
    <row r="55" spans="1:12">
      <c r="A55" s="19" t="s">
        <v>130</v>
      </c>
      <c r="B55" s="19" t="s">
        <v>137</v>
      </c>
      <c r="C55" s="19" t="s">
        <v>5</v>
      </c>
      <c r="D55" s="19" t="s">
        <v>142</v>
      </c>
      <c r="E55" s="19" t="s">
        <v>30</v>
      </c>
      <c r="F55" s="19" t="s">
        <v>31</v>
      </c>
      <c r="G55" s="19" t="s">
        <v>32</v>
      </c>
      <c r="H55" s="20">
        <v>57500000</v>
      </c>
      <c r="J55" s="19">
        <v>2013</v>
      </c>
      <c r="K55" s="19" t="s">
        <v>143</v>
      </c>
      <c r="L55" s="19"/>
    </row>
    <row r="56" spans="1:12">
      <c r="A56" s="19" t="s">
        <v>130</v>
      </c>
      <c r="B56" s="19" t="s">
        <v>117</v>
      </c>
      <c r="C56" s="19" t="s">
        <v>5</v>
      </c>
      <c r="D56" s="19" t="s">
        <v>118</v>
      </c>
      <c r="E56" s="19" t="s">
        <v>30</v>
      </c>
      <c r="F56" s="19" t="s">
        <v>31</v>
      </c>
      <c r="G56" s="19" t="s">
        <v>32</v>
      </c>
      <c r="H56" s="20">
        <v>41890000</v>
      </c>
      <c r="J56" s="19">
        <v>2013</v>
      </c>
      <c r="K56" s="19" t="s">
        <v>119</v>
      </c>
      <c r="L56" s="19"/>
    </row>
    <row r="57" spans="1:12">
      <c r="A57" s="19" t="s">
        <v>130</v>
      </c>
      <c r="B57" s="19" t="s">
        <v>144</v>
      </c>
      <c r="C57" s="19" t="s">
        <v>5</v>
      </c>
      <c r="D57" s="19" t="s">
        <v>145</v>
      </c>
      <c r="E57" s="19" t="s">
        <v>30</v>
      </c>
      <c r="F57" s="19" t="s">
        <v>31</v>
      </c>
      <c r="G57" s="19" t="s">
        <v>32</v>
      </c>
      <c r="H57" s="20">
        <v>8260000</v>
      </c>
      <c r="J57" s="19">
        <v>2013</v>
      </c>
      <c r="K57" s="19" t="s">
        <v>146</v>
      </c>
      <c r="L57" s="19"/>
    </row>
    <row r="58" spans="1:12">
      <c r="A58" s="19" t="s">
        <v>130</v>
      </c>
      <c r="B58" s="19" t="s">
        <v>106</v>
      </c>
      <c r="C58" s="19" t="s">
        <v>5</v>
      </c>
      <c r="D58" s="19" t="s">
        <v>107</v>
      </c>
      <c r="E58" s="19" t="s">
        <v>30</v>
      </c>
      <c r="F58" s="19" t="s">
        <v>31</v>
      </c>
      <c r="G58" s="19" t="s">
        <v>32</v>
      </c>
      <c r="H58" s="20">
        <v>26020000</v>
      </c>
      <c r="J58" s="19">
        <v>2013</v>
      </c>
      <c r="K58" s="19" t="s">
        <v>108</v>
      </c>
      <c r="L58" s="19"/>
    </row>
    <row r="59" spans="1:12">
      <c r="A59" s="19" t="s">
        <v>130</v>
      </c>
      <c r="B59" s="19" t="s">
        <v>91</v>
      </c>
      <c r="C59" s="19" t="s">
        <v>5</v>
      </c>
      <c r="D59" s="19" t="s">
        <v>92</v>
      </c>
      <c r="E59" s="19" t="s">
        <v>30</v>
      </c>
      <c r="F59" s="19" t="s">
        <v>31</v>
      </c>
      <c r="G59" s="19" t="s">
        <v>32</v>
      </c>
      <c r="H59" s="20">
        <v>8065000</v>
      </c>
      <c r="J59" s="19">
        <v>2013</v>
      </c>
      <c r="K59" s="19" t="s">
        <v>59</v>
      </c>
      <c r="L59" s="19"/>
    </row>
    <row r="60" spans="1:12">
      <c r="A60" s="19" t="s">
        <v>130</v>
      </c>
      <c r="B60" s="19" t="s">
        <v>60</v>
      </c>
      <c r="C60" s="19" t="s">
        <v>5</v>
      </c>
      <c r="D60" s="19" t="s">
        <v>147</v>
      </c>
      <c r="E60" s="19" t="s">
        <v>30</v>
      </c>
      <c r="F60" s="19" t="s">
        <v>31</v>
      </c>
      <c r="G60" s="19" t="s">
        <v>32</v>
      </c>
      <c r="H60" s="20">
        <v>179510000</v>
      </c>
      <c r="J60" s="19">
        <v>2014</v>
      </c>
      <c r="K60" s="19" t="s">
        <v>62</v>
      </c>
      <c r="L60" s="19"/>
    </row>
    <row r="61" spans="1:12">
      <c r="A61" s="19" t="s">
        <v>130</v>
      </c>
      <c r="B61" s="19" t="s">
        <v>101</v>
      </c>
      <c r="C61" s="19" t="s">
        <v>5</v>
      </c>
      <c r="D61" s="19" t="s">
        <v>82</v>
      </c>
      <c r="E61" s="19" t="s">
        <v>83</v>
      </c>
      <c r="F61" s="19" t="s">
        <v>84</v>
      </c>
      <c r="G61" s="19" t="s">
        <v>85</v>
      </c>
      <c r="H61" s="20">
        <v>26700000</v>
      </c>
      <c r="J61" s="19">
        <v>2014</v>
      </c>
      <c r="K61" s="19" t="s">
        <v>86</v>
      </c>
      <c r="L61" s="19"/>
    </row>
    <row r="62" spans="1:12">
      <c r="A62" s="19" t="s">
        <v>154</v>
      </c>
      <c r="B62" s="19" t="s">
        <v>131</v>
      </c>
      <c r="C62" s="19" t="s">
        <v>5</v>
      </c>
      <c r="D62" s="19" t="s">
        <v>132</v>
      </c>
      <c r="E62" s="19" t="s">
        <v>83</v>
      </c>
      <c r="F62" s="19" t="s">
        <v>31</v>
      </c>
      <c r="G62" s="19" t="s">
        <v>32</v>
      </c>
      <c r="H62" s="20">
        <v>242480000</v>
      </c>
      <c r="J62" s="19">
        <v>2013</v>
      </c>
      <c r="K62" s="19" t="s">
        <v>133</v>
      </c>
      <c r="L62" s="19"/>
    </row>
    <row r="63" spans="1:12">
      <c r="A63" s="19" t="s">
        <v>154</v>
      </c>
      <c r="B63" s="19" t="s">
        <v>238</v>
      </c>
      <c r="C63" s="19" t="s">
        <v>5</v>
      </c>
      <c r="D63" s="19" t="s">
        <v>95</v>
      </c>
      <c r="E63" s="19" t="s">
        <v>83</v>
      </c>
      <c r="F63" s="19" t="s">
        <v>31</v>
      </c>
      <c r="G63" s="19" t="s">
        <v>96</v>
      </c>
      <c r="H63" s="20">
        <v>212630000</v>
      </c>
      <c r="J63" s="19">
        <v>2013</v>
      </c>
      <c r="K63" s="19" t="s">
        <v>97</v>
      </c>
      <c r="L63" s="19"/>
    </row>
    <row r="64" spans="1:12">
      <c r="A64" s="19" t="s">
        <v>154</v>
      </c>
      <c r="B64" s="19" t="s">
        <v>117</v>
      </c>
      <c r="C64" s="19" t="s">
        <v>5</v>
      </c>
      <c r="D64" s="19" t="s">
        <v>118</v>
      </c>
      <c r="E64" s="19" t="s">
        <v>30</v>
      </c>
      <c r="F64" s="19" t="s">
        <v>31</v>
      </c>
      <c r="G64" s="19" t="s">
        <v>32</v>
      </c>
      <c r="H64" s="20">
        <v>41890000</v>
      </c>
      <c r="J64" s="19">
        <v>2013</v>
      </c>
      <c r="K64" s="19" t="s">
        <v>119</v>
      </c>
      <c r="L64" s="19"/>
    </row>
    <row r="65" spans="1:12">
      <c r="A65" s="19" t="s">
        <v>154</v>
      </c>
      <c r="B65" s="19" t="s">
        <v>155</v>
      </c>
      <c r="C65" s="19" t="s">
        <v>5</v>
      </c>
      <c r="D65" s="19" t="s">
        <v>156</v>
      </c>
      <c r="E65" s="19" t="s">
        <v>30</v>
      </c>
      <c r="F65" s="19" t="s">
        <v>31</v>
      </c>
      <c r="G65" s="19" t="s">
        <v>32</v>
      </c>
      <c r="H65" s="20">
        <v>15110000</v>
      </c>
      <c r="J65" s="19">
        <v>2013</v>
      </c>
      <c r="K65" s="19" t="s">
        <v>157</v>
      </c>
      <c r="L65" s="19"/>
    </row>
    <row r="66" spans="1:12">
      <c r="A66" s="19" t="s">
        <v>154</v>
      </c>
      <c r="B66" s="19" t="s">
        <v>91</v>
      </c>
      <c r="C66" s="19" t="s">
        <v>5</v>
      </c>
      <c r="D66" s="19" t="s">
        <v>158</v>
      </c>
      <c r="E66" s="19" t="s">
        <v>30</v>
      </c>
      <c r="F66" s="19" t="s">
        <v>31</v>
      </c>
      <c r="G66" s="19" t="s">
        <v>32</v>
      </c>
      <c r="H66" s="20">
        <v>8065000</v>
      </c>
      <c r="J66" s="19">
        <v>2013</v>
      </c>
      <c r="K66" s="19" t="s">
        <v>59</v>
      </c>
      <c r="L66" s="19"/>
    </row>
    <row r="67" spans="1:12">
      <c r="A67" s="19" t="s">
        <v>154</v>
      </c>
      <c r="B67" s="19" t="s">
        <v>237</v>
      </c>
      <c r="C67" s="19" t="s">
        <v>5</v>
      </c>
      <c r="D67" s="19" t="s">
        <v>194</v>
      </c>
      <c r="E67" s="19" t="s">
        <v>83</v>
      </c>
      <c r="F67" s="19" t="s">
        <v>195</v>
      </c>
      <c r="G67" s="19" t="s">
        <v>196</v>
      </c>
      <c r="H67" s="20">
        <v>134330000</v>
      </c>
      <c r="J67" s="19">
        <v>2014</v>
      </c>
      <c r="K67" s="19" t="s">
        <v>216</v>
      </c>
      <c r="L67" s="19"/>
    </row>
    <row r="68" spans="1:12">
      <c r="A68" s="19" t="s">
        <v>154</v>
      </c>
      <c r="B68" s="19" t="s">
        <v>98</v>
      </c>
      <c r="C68" s="19" t="s">
        <v>5</v>
      </c>
      <c r="D68" s="19" t="s">
        <v>102</v>
      </c>
      <c r="E68" s="19" t="s">
        <v>30</v>
      </c>
      <c r="F68" s="19" t="s">
        <v>31</v>
      </c>
      <c r="G68" s="19" t="s">
        <v>32</v>
      </c>
      <c r="H68" s="20">
        <v>17610000</v>
      </c>
      <c r="J68" s="19">
        <v>2014</v>
      </c>
      <c r="K68" s="19" t="s">
        <v>103</v>
      </c>
      <c r="L68" s="19"/>
    </row>
    <row r="69" spans="1:12">
      <c r="A69" s="19" t="s">
        <v>154</v>
      </c>
      <c r="B69" s="19" t="s">
        <v>159</v>
      </c>
      <c r="C69" s="19" t="s">
        <v>5</v>
      </c>
      <c r="D69" s="19" t="s">
        <v>160</v>
      </c>
      <c r="E69" s="19" t="s">
        <v>30</v>
      </c>
      <c r="F69" s="19" t="s">
        <v>31</v>
      </c>
      <c r="G69" s="19" t="s">
        <v>32</v>
      </c>
      <c r="H69" s="20">
        <v>74060000</v>
      </c>
      <c r="J69" s="19">
        <v>2014</v>
      </c>
      <c r="K69" s="19" t="s">
        <v>161</v>
      </c>
      <c r="L69" s="19"/>
    </row>
    <row r="70" spans="1:12">
      <c r="A70" s="19" t="s">
        <v>154</v>
      </c>
      <c r="B70" s="19" t="s">
        <v>63</v>
      </c>
      <c r="C70" s="19" t="s">
        <v>5</v>
      </c>
      <c r="D70" s="19" t="s">
        <v>99</v>
      </c>
      <c r="E70" s="19" t="s">
        <v>30</v>
      </c>
      <c r="F70" s="19" t="s">
        <v>31</v>
      </c>
      <c r="G70" s="19" t="s">
        <v>32</v>
      </c>
      <c r="H70" s="20">
        <v>47210000</v>
      </c>
      <c r="J70" s="19">
        <v>2014</v>
      </c>
      <c r="K70" s="19" t="s">
        <v>100</v>
      </c>
      <c r="L70" s="19"/>
    </row>
    <row r="71" spans="1:12">
      <c r="A71" s="19" t="s">
        <v>154</v>
      </c>
      <c r="B71" s="19" t="s">
        <v>112</v>
      </c>
      <c r="C71" s="19" t="s">
        <v>5</v>
      </c>
      <c r="D71" s="19" t="s">
        <v>113</v>
      </c>
      <c r="E71" s="19" t="s">
        <v>30</v>
      </c>
      <c r="F71" s="19" t="s">
        <v>31</v>
      </c>
      <c r="G71" s="19" t="s">
        <v>32</v>
      </c>
      <c r="H71" s="20">
        <v>8190000</v>
      </c>
      <c r="J71" s="19">
        <v>2014</v>
      </c>
      <c r="K71" s="19" t="s">
        <v>114</v>
      </c>
      <c r="L71" s="19"/>
    </row>
    <row r="72" spans="1:12">
      <c r="A72" s="19" t="s">
        <v>154</v>
      </c>
      <c r="B72" s="19" t="s">
        <v>122</v>
      </c>
      <c r="C72" s="19" t="s">
        <v>5</v>
      </c>
      <c r="D72" s="19" t="s">
        <v>123</v>
      </c>
      <c r="E72" s="19" t="s">
        <v>83</v>
      </c>
      <c r="F72" s="19" t="s">
        <v>31</v>
      </c>
      <c r="G72" s="19" t="s">
        <v>124</v>
      </c>
      <c r="H72" s="20">
        <v>11940000</v>
      </c>
      <c r="J72" s="19">
        <v>2014</v>
      </c>
      <c r="K72" s="19" t="s">
        <v>138</v>
      </c>
      <c r="L72" s="19"/>
    </row>
    <row r="73" spans="1:12">
      <c r="A73" s="19" t="s">
        <v>154</v>
      </c>
      <c r="B73" s="19" t="s">
        <v>162</v>
      </c>
      <c r="C73" s="19" t="s">
        <v>5</v>
      </c>
      <c r="D73" s="19" t="s">
        <v>166</v>
      </c>
      <c r="E73" s="19" t="s">
        <v>30</v>
      </c>
      <c r="F73" s="19" t="s">
        <v>31</v>
      </c>
      <c r="G73" s="19" t="s">
        <v>32</v>
      </c>
      <c r="H73" s="20">
        <v>207392500</v>
      </c>
      <c r="J73" s="19">
        <v>2014</v>
      </c>
      <c r="K73" s="19" t="s">
        <v>167</v>
      </c>
      <c r="L73" s="19"/>
    </row>
    <row r="74" spans="1:12">
      <c r="A74" s="19" t="s">
        <v>154</v>
      </c>
      <c r="B74" s="19" t="s">
        <v>168</v>
      </c>
      <c r="C74" s="19" t="s">
        <v>5</v>
      </c>
      <c r="D74" s="19" t="s">
        <v>169</v>
      </c>
      <c r="E74" s="19" t="s">
        <v>30</v>
      </c>
      <c r="F74" s="19" t="s">
        <v>31</v>
      </c>
      <c r="G74" s="19" t="s">
        <v>32</v>
      </c>
      <c r="H74" s="20">
        <v>194440000</v>
      </c>
      <c r="J74" s="19">
        <v>2014</v>
      </c>
      <c r="K74" s="19" t="s">
        <v>170</v>
      </c>
      <c r="L74" s="19"/>
    </row>
    <row r="75" spans="1:12">
      <c r="A75" s="19" t="s">
        <v>154</v>
      </c>
      <c r="B75" s="19" t="s">
        <v>171</v>
      </c>
      <c r="C75" s="19" t="s">
        <v>5</v>
      </c>
      <c r="D75" s="19" t="s">
        <v>172</v>
      </c>
      <c r="E75" s="19" t="s">
        <v>30</v>
      </c>
      <c r="F75" s="19" t="s">
        <v>31</v>
      </c>
      <c r="G75" s="19" t="s">
        <v>32</v>
      </c>
      <c r="H75" s="20">
        <v>35200000</v>
      </c>
      <c r="I75" s="21"/>
      <c r="J75" s="19">
        <v>2014</v>
      </c>
      <c r="K75" s="19" t="s">
        <v>173</v>
      </c>
      <c r="L75" s="19"/>
    </row>
    <row r="76" spans="1:12">
      <c r="A76" s="19" t="s">
        <v>148</v>
      </c>
      <c r="B76" s="19" t="s">
        <v>87</v>
      </c>
      <c r="C76" s="19" t="s">
        <v>5</v>
      </c>
      <c r="D76" s="19" t="s">
        <v>88</v>
      </c>
      <c r="E76" s="19" t="s">
        <v>30</v>
      </c>
      <c r="F76" s="19" t="s">
        <v>31</v>
      </c>
      <c r="G76" s="19" t="s">
        <v>32</v>
      </c>
      <c r="H76" s="20">
        <v>22570000</v>
      </c>
      <c r="J76" s="19">
        <v>2013</v>
      </c>
      <c r="K76" s="19" t="s">
        <v>89</v>
      </c>
      <c r="L76" s="19"/>
    </row>
    <row r="77" spans="1:12">
      <c r="A77" s="19" t="s">
        <v>148</v>
      </c>
      <c r="B77" s="19" t="s">
        <v>91</v>
      </c>
      <c r="C77" s="19" t="s">
        <v>5</v>
      </c>
      <c r="D77" s="19" t="s">
        <v>92</v>
      </c>
      <c r="E77" s="19" t="s">
        <v>30</v>
      </c>
      <c r="F77" s="19" t="s">
        <v>31</v>
      </c>
      <c r="G77" s="19" t="s">
        <v>32</v>
      </c>
      <c r="H77" s="20">
        <v>8067500</v>
      </c>
      <c r="J77" s="19">
        <v>2013</v>
      </c>
      <c r="K77" s="19" t="s">
        <v>59</v>
      </c>
      <c r="L77" s="19"/>
    </row>
    <row r="78" spans="1:12">
      <c r="A78" s="19" t="s">
        <v>148</v>
      </c>
      <c r="B78" s="19" t="s">
        <v>63</v>
      </c>
      <c r="C78" s="19" t="s">
        <v>5</v>
      </c>
      <c r="D78" s="19" t="s">
        <v>99</v>
      </c>
      <c r="E78" s="19" t="s">
        <v>30</v>
      </c>
      <c r="F78" s="19" t="s">
        <v>31</v>
      </c>
      <c r="G78" s="19" t="s">
        <v>32</v>
      </c>
      <c r="H78" s="20">
        <v>47210000</v>
      </c>
      <c r="J78" s="19">
        <v>2014</v>
      </c>
      <c r="K78" s="19" t="s">
        <v>100</v>
      </c>
      <c r="L78" s="19"/>
    </row>
    <row r="79" spans="1:12">
      <c r="A79" s="19" t="s">
        <v>148</v>
      </c>
      <c r="B79" s="19" t="s">
        <v>141</v>
      </c>
      <c r="C79" s="19" t="s">
        <v>5</v>
      </c>
      <c r="D79" s="19" t="s">
        <v>129</v>
      </c>
      <c r="E79" s="19" t="s">
        <v>83</v>
      </c>
      <c r="F79" s="19" t="s">
        <v>31</v>
      </c>
      <c r="G79" s="19" t="s">
        <v>32</v>
      </c>
      <c r="H79" s="20">
        <v>5690000</v>
      </c>
      <c r="I79" s="21"/>
      <c r="J79" s="19">
        <v>2014</v>
      </c>
      <c r="K79" s="19" t="s">
        <v>126</v>
      </c>
      <c r="L79" s="19"/>
    </row>
    <row r="80" spans="1:12">
      <c r="F80" s="18" t="s">
        <v>149</v>
      </c>
      <c r="G80" s="18" t="s">
        <v>150</v>
      </c>
      <c r="H80" s="21">
        <f>H79+H72+H63+H62+H53+H52+H45+H39+H32+H12+H67</f>
        <v>921120000</v>
      </c>
      <c r="I80" s="21"/>
    </row>
    <row r="81" spans="6:9">
      <c r="F81" s="18" t="s">
        <v>151</v>
      </c>
      <c r="G81" s="18" t="s">
        <v>150</v>
      </c>
      <c r="H81" s="21">
        <f>H61+H9</f>
        <v>53400000</v>
      </c>
    </row>
    <row r="82" spans="6:9">
      <c r="F82" s="18" t="s">
        <v>149</v>
      </c>
      <c r="G82" s="18" t="s">
        <v>152</v>
      </c>
      <c r="H82" s="21">
        <f>SUM(H73:H78)+SUM(H64:H66)+SUM(H68:H71)+SUM(H54:H60)+SUM(H46:H51)+SUM(H40:H44)+SUM(H33:H38)+SUM(H13:H31)+SUM(H10:H11)+SUM(H4:H8)</f>
        <v>2156132500</v>
      </c>
    </row>
    <row r="83" spans="6:9">
      <c r="H83" s="21"/>
      <c r="I83" s="21"/>
    </row>
  </sheetData>
  <customSheetViews>
    <customSheetView guid="{36B21F5D-C259-B34F-8546-4BD328C5EE05}" topLeftCell="A19">
      <selection sqref="A1:XFD1048576"/>
      <pageMargins left="0.7" right="0.7" top="0.75" bottom="0.75" header="0.3" footer="0.3"/>
    </customSheetView>
  </customSheetViews>
  <phoneticPr fontId="16"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ColWidth="8.75" defaultRowHeight="15.75"/>
  <cols>
    <col min="1" max="1" width="15" customWidth="1"/>
    <col min="2" max="2" width="17.75" customWidth="1"/>
    <col min="8" max="8" width="14.5" customWidth="1"/>
  </cols>
  <sheetData>
    <row r="1" spans="1:12">
      <c r="A1" s="48" t="s">
        <v>232</v>
      </c>
    </row>
    <row r="3" spans="1:12">
      <c r="A3" s="18" t="s">
        <v>72</v>
      </c>
      <c r="B3" s="18" t="s">
        <v>73</v>
      </c>
      <c r="C3" s="18" t="s">
        <v>74</v>
      </c>
      <c r="D3" s="18" t="s">
        <v>75</v>
      </c>
      <c r="E3" s="18" t="s">
        <v>76</v>
      </c>
      <c r="F3" s="18" t="s">
        <v>77</v>
      </c>
      <c r="G3" s="18" t="s">
        <v>4</v>
      </c>
      <c r="H3" s="18" t="s">
        <v>78</v>
      </c>
      <c r="I3" s="18" t="s">
        <v>80</v>
      </c>
      <c r="J3" s="18" t="s">
        <v>43</v>
      </c>
      <c r="K3" s="18" t="s">
        <v>153</v>
      </c>
      <c r="L3" t="e">
        <v>#REF!</v>
      </c>
    </row>
    <row r="4" spans="1:12">
      <c r="A4" s="19" t="s">
        <v>139</v>
      </c>
      <c r="B4" s="19" t="s">
        <v>181</v>
      </c>
      <c r="C4" s="19" t="s">
        <v>6</v>
      </c>
      <c r="D4" s="19" t="s">
        <v>182</v>
      </c>
      <c r="E4" s="19" t="s">
        <v>30</v>
      </c>
      <c r="F4" s="19" t="s">
        <v>84</v>
      </c>
      <c r="G4" s="19" t="s">
        <v>183</v>
      </c>
      <c r="H4" s="20">
        <v>17750000</v>
      </c>
      <c r="J4" s="19">
        <v>2013</v>
      </c>
      <c r="K4" s="19" t="s">
        <v>184</v>
      </c>
      <c r="L4" s="19"/>
    </row>
    <row r="5" spans="1:12">
      <c r="A5" s="19" t="s">
        <v>69</v>
      </c>
      <c r="B5" s="19" t="s">
        <v>181</v>
      </c>
      <c r="C5" s="19" t="s">
        <v>6</v>
      </c>
      <c r="D5" s="19" t="s">
        <v>182</v>
      </c>
      <c r="E5" s="19" t="s">
        <v>30</v>
      </c>
      <c r="F5" s="19" t="s">
        <v>84</v>
      </c>
      <c r="G5" s="19" t="s">
        <v>183</v>
      </c>
      <c r="H5" s="20">
        <v>17750000</v>
      </c>
      <c r="J5" s="19">
        <v>2013</v>
      </c>
      <c r="K5" s="19" t="s">
        <v>184</v>
      </c>
      <c r="L5" s="19"/>
    </row>
    <row r="6" spans="1:12">
      <c r="A6" s="19" t="s">
        <v>70</v>
      </c>
      <c r="B6" s="19" t="s">
        <v>181</v>
      </c>
      <c r="C6" s="19" t="s">
        <v>6</v>
      </c>
      <c r="D6" s="19" t="s">
        <v>182</v>
      </c>
      <c r="E6" s="19" t="s">
        <v>30</v>
      </c>
      <c r="F6" s="19" t="s">
        <v>84</v>
      </c>
      <c r="G6" s="19" t="s">
        <v>183</v>
      </c>
      <c r="H6" s="20">
        <v>17750000</v>
      </c>
      <c r="J6" s="19">
        <v>2013</v>
      </c>
      <c r="K6" s="19" t="s">
        <v>184</v>
      </c>
      <c r="L6" s="19"/>
    </row>
    <row r="7" spans="1:12">
      <c r="A7" s="19" t="s">
        <v>154</v>
      </c>
      <c r="B7" s="19" t="s">
        <v>181</v>
      </c>
      <c r="C7" s="19" t="s">
        <v>6</v>
      </c>
      <c r="D7" s="19" t="s">
        <v>182</v>
      </c>
      <c r="E7" s="19" t="s">
        <v>30</v>
      </c>
      <c r="F7" s="19" t="s">
        <v>84</v>
      </c>
      <c r="G7" s="19" t="s">
        <v>183</v>
      </c>
      <c r="H7" s="20">
        <v>17750000</v>
      </c>
      <c r="J7" s="19">
        <v>2013</v>
      </c>
      <c r="K7" s="19" t="s">
        <v>184</v>
      </c>
      <c r="L7" s="19"/>
    </row>
    <row r="8" spans="1:12">
      <c r="A8" s="19" t="s">
        <v>69</v>
      </c>
      <c r="B8" s="19" t="s">
        <v>185</v>
      </c>
      <c r="C8" s="19" t="s">
        <v>186</v>
      </c>
      <c r="D8" s="19" t="s">
        <v>187</v>
      </c>
      <c r="E8" s="19" t="s">
        <v>83</v>
      </c>
      <c r="F8" s="19" t="s">
        <v>84</v>
      </c>
      <c r="G8" s="19" t="s">
        <v>85</v>
      </c>
      <c r="H8" s="20">
        <v>117500000</v>
      </c>
      <c r="J8" s="19">
        <v>2014</v>
      </c>
      <c r="K8" s="19" t="s">
        <v>188</v>
      </c>
      <c r="L8" s="19"/>
    </row>
    <row r="9" spans="1:12">
      <c r="A9" s="19" t="s">
        <v>71</v>
      </c>
      <c r="B9" s="19" t="s">
        <v>185</v>
      </c>
      <c r="C9" s="19" t="s">
        <v>186</v>
      </c>
      <c r="D9" s="19" t="s">
        <v>187</v>
      </c>
      <c r="E9" s="19" t="s">
        <v>83</v>
      </c>
      <c r="F9" s="19" t="s">
        <v>84</v>
      </c>
      <c r="G9" s="19" t="s">
        <v>85</v>
      </c>
      <c r="H9" s="20">
        <v>117500000</v>
      </c>
      <c r="J9" s="19">
        <v>2014</v>
      </c>
      <c r="K9" s="19" t="s">
        <v>188</v>
      </c>
      <c r="L9" s="19"/>
    </row>
    <row r="10" spans="1:12">
      <c r="A10" s="19" t="s">
        <v>140</v>
      </c>
      <c r="B10" s="19" t="s">
        <v>185</v>
      </c>
      <c r="C10" s="19" t="s">
        <v>186</v>
      </c>
      <c r="D10" s="19" t="s">
        <v>187</v>
      </c>
      <c r="E10" s="19" t="s">
        <v>83</v>
      </c>
      <c r="F10" s="19" t="s">
        <v>84</v>
      </c>
      <c r="G10" s="19" t="s">
        <v>85</v>
      </c>
      <c r="H10" s="20">
        <v>117500000</v>
      </c>
      <c r="J10" s="19">
        <v>2014</v>
      </c>
      <c r="K10" s="19" t="s">
        <v>188</v>
      </c>
      <c r="L10" s="19"/>
    </row>
    <row r="11" spans="1:12">
      <c r="A11" s="19" t="s">
        <v>70</v>
      </c>
      <c r="B11" s="19" t="s">
        <v>185</v>
      </c>
      <c r="C11" s="19" t="s">
        <v>186</v>
      </c>
      <c r="D11" s="19" t="s">
        <v>187</v>
      </c>
      <c r="E11" s="19" t="s">
        <v>83</v>
      </c>
      <c r="F11" s="19" t="s">
        <v>84</v>
      </c>
      <c r="G11" s="19" t="s">
        <v>85</v>
      </c>
      <c r="H11" s="20">
        <v>117500000</v>
      </c>
      <c r="J11" s="19">
        <v>2014</v>
      </c>
      <c r="K11" s="19" t="s">
        <v>188</v>
      </c>
      <c r="L11" s="19"/>
    </row>
    <row r="12" spans="1:12">
      <c r="A12" s="19" t="s">
        <v>130</v>
      </c>
      <c r="B12" s="19" t="s">
        <v>185</v>
      </c>
      <c r="C12" s="19" t="s">
        <v>186</v>
      </c>
      <c r="D12" s="19" t="s">
        <v>187</v>
      </c>
      <c r="E12" s="19" t="s">
        <v>83</v>
      </c>
      <c r="F12" s="19" t="s">
        <v>84</v>
      </c>
      <c r="G12" s="19" t="s">
        <v>85</v>
      </c>
      <c r="H12" s="20">
        <v>117500000</v>
      </c>
      <c r="J12" s="19">
        <v>2014</v>
      </c>
      <c r="K12" s="19" t="s">
        <v>188</v>
      </c>
      <c r="L12" s="19"/>
    </row>
    <row r="13" spans="1:12">
      <c r="A13" s="19" t="s">
        <v>154</v>
      </c>
      <c r="B13" s="19" t="s">
        <v>185</v>
      </c>
      <c r="C13" s="19" t="s">
        <v>186</v>
      </c>
      <c r="D13" s="19" t="s">
        <v>187</v>
      </c>
      <c r="E13" s="19" t="s">
        <v>83</v>
      </c>
      <c r="F13" s="19" t="s">
        <v>84</v>
      </c>
      <c r="G13" s="19" t="s">
        <v>85</v>
      </c>
      <c r="H13" s="20">
        <v>117500000</v>
      </c>
      <c r="J13" s="19">
        <v>2014</v>
      </c>
      <c r="K13" s="19" t="s">
        <v>188</v>
      </c>
      <c r="L13" s="19"/>
    </row>
    <row r="14" spans="1:12">
      <c r="H14" s="21"/>
    </row>
  </sheetData>
  <customSheetViews>
    <customSheetView guid="{36B21F5D-C259-B34F-8546-4BD328C5EE05}">
      <selection activeCell="H19" sqref="H19"/>
      <pageMargins left="0.7" right="0.7" top="0.75" bottom="0.75" header="0.3" footer="0.3"/>
    </customSheetView>
  </customSheetViews>
  <phoneticPr fontId="16" type="noConversion"/>
  <hyperlinks>
    <hyperlink ref="J13" r:id="rId1" display="https://ijglobal.com/data/transaction/26400/acquisition-of-slovak-gas-holding"/>
  </hyperlinks>
  <pageMargins left="0.75" right="0.75" top="1" bottom="1" header="0.5" footer="0.5"/>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6" ma:contentTypeDescription="Create a new document." ma:contentTypeScope="" ma:versionID="466f2529c50cae2225198f0240402871">
  <xsd:schema xmlns:xsd="http://www.w3.org/2001/XMLSchema" xmlns:xs="http://www.w3.org/2001/XMLSchema" xmlns:p="http://schemas.microsoft.com/office/2006/metadata/properties" xmlns:ns2="94cc8053-8d8c-49ea-856f-1648b6275459" targetNamespace="http://schemas.microsoft.com/office/2006/metadata/properties" ma:root="true" ma:fieldsID="3b956c1589ceff16b55347cca0f3782c"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10073;#</Resource_x0020_or_x0020_opinion_x0020_entry>
    <Publish_x0020_to_x0020_web_x003f_ xmlns="94cc8053-8d8c-49ea-856f-1648b6275459">true</Publish_x0020_to_x0020_web_x003f_>
    <Resource_x0020_or_x0020_opinion_x0020_entryC_WebSection xmlns="94cc8053-8d8c-49ea-856f-1648b6275459">10073;#10073</Resource_x0020_or_x0020_opinion_x0020_entryC_WebSection>
    <External_x0020_download xmlns="94cc8053-8d8c-49ea-856f-1648b6275459" xsi:nil="true"/>
    <Number_x0020_of_x0020_pages xmlns="94cc8053-8d8c-49ea-856f-1648b6275459">5</Number_x0020_of_x0020_pages>
    <Resource_x0020_or_x0020_opinion_x0020_entryAuthor_x0028_s_x0029_ xmlns="94cc8053-8d8c-49ea-856f-1648b6275459">10073;#10073</Resource_x0020_or_x0020_opinion_x0020_entryAuthor_x0028_s_x0029_>
    <Resource_x0020_or_x0020_opinion_x0020_entryTitle_x002c__x0020_series_x0020_0 xmlns="94cc8053-8d8c-49ea-856f-1648b6275459">10073;#10073</Resource_x0020_or_x0020_opinion_x0020_entryTitle_x002c__x0020_series_x0020_0>
    <C_Resource_x0020_or_x0020_opinion_x0020_entry xmlns="94cc8053-8d8c-49ea-856f-1648b6275459">10073</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G20 subsidies to oil, gas and coal production: India -  - Research reports and studies</C_Resource_x0020_or_x0020_opinion_x0020_entryTitle_x002c__x0020_series_x0020_0>
    <C_Resource_x0020_or_x0020_opinion_x0020_entryAuthor_x0028_s_x0029_ xmlns="94cc8053-8d8c-49ea-856f-1648b6275459">Vibhuti Garg and Ken Bossong</C_Resource_x0020_or_x0020_opinion_x0020_entryAuthor_x0028_s_x0029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23D070-0217-40F6-85ED-B5F4950A3325}"/>
</file>

<file path=customXml/itemProps2.xml><?xml version="1.0" encoding="utf-8"?>
<ds:datastoreItem xmlns:ds="http://schemas.openxmlformats.org/officeDocument/2006/customXml" ds:itemID="{3F263DA1-8BBF-4F97-A766-C7FFC425137B}"/>
</file>

<file path=customXml/itemProps3.xml><?xml version="1.0" encoding="utf-8"?>
<ds:datastoreItem xmlns:ds="http://schemas.openxmlformats.org/officeDocument/2006/customXml" ds:itemID="{4D92BB7A-1487-4353-AE38-9D073D0DD9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National Subsidies</vt:lpstr>
      <vt:lpstr>SOE Investment</vt:lpstr>
      <vt:lpstr>PF_Summary</vt:lpstr>
      <vt:lpstr>PF_Domestic_Full</vt:lpstr>
      <vt:lpstr>PF_International_Full</vt:lpstr>
    </vt:vector>
  </TitlesOfParts>
  <Company>IISD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India Data Sheet</dc:title>
  <dc:creator>Vibhuti Garg</dc:creator>
  <cp:lastModifiedBy>Caroline Haywood</cp:lastModifiedBy>
  <dcterms:created xsi:type="dcterms:W3CDTF">2015-08-17T07:54:22Z</dcterms:created>
  <dcterms:modified xsi:type="dcterms:W3CDTF">2015-11-11T13:30:49Z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