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X:\Communications\Typefi\CEP\G20 fossil fuels 2015\Country case studies\Germany\"/>
    </mc:Choice>
  </mc:AlternateContent>
  <bookViews>
    <workbookView xWindow="0" yWindow="0" windowWidth="20160" windowHeight="9045" tabRatio="500"/>
  </bookViews>
  <sheets>
    <sheet name="Overview" sheetId="11" r:id="rId1"/>
    <sheet name="National Subsidies" sheetId="8" r:id="rId2"/>
    <sheet name="SOE Investment" sheetId="10" r:id="rId3"/>
    <sheet name="PF_Summary" sheetId="3" r:id="rId4"/>
    <sheet name="PF_Domestic_Full" sheetId="5" r:id="rId5"/>
    <sheet name="PF_International_Full" sheetId="6" r:id="rId6"/>
  </sheets>
  <calcPr calcId="152511"/>
  <extLst>
    <ext xmlns:mx="http://schemas.microsoft.com/office/mac/excel/2008/main" uri="http://schemas.microsoft.com/office/mac/excel/2008/main">
      <mx:ArchID Flags="2"/>
    </ext>
  </extLst>
</workbook>
</file>

<file path=xl/calcChain.xml><?xml version="1.0" encoding="utf-8"?>
<calcChain xmlns="http://schemas.openxmlformats.org/spreadsheetml/2006/main">
  <c r="F13" i="8" l="1"/>
  <c r="E13" i="8"/>
  <c r="F12" i="8"/>
  <c r="E12" i="8"/>
  <c r="G12" i="8" s="1"/>
  <c r="F11" i="8"/>
  <c r="E11" i="8"/>
  <c r="G11" i="8" s="1"/>
  <c r="F10" i="8"/>
  <c r="E10" i="8"/>
  <c r="G10" i="8"/>
  <c r="F8" i="8"/>
  <c r="G8" i="8" s="1"/>
  <c r="F7" i="8"/>
  <c r="G7" i="8" s="1"/>
  <c r="E7" i="8"/>
  <c r="F6" i="8"/>
  <c r="G6" i="8"/>
  <c r="G13" i="8"/>
  <c r="G4" i="5"/>
  <c r="G6" i="5" s="1"/>
  <c r="F6" i="5"/>
  <c r="E35" i="6"/>
  <c r="E8" i="3" s="1"/>
  <c r="D35" i="6"/>
  <c r="D36" i="6"/>
  <c r="D9" i="3" s="1"/>
  <c r="B36" i="6"/>
  <c r="G36" i="6" s="1"/>
  <c r="H36" i="6" s="1"/>
  <c r="C36" i="6"/>
  <c r="C9" i="3" s="1"/>
  <c r="E36" i="6"/>
  <c r="E9" i="3" s="1"/>
  <c r="B35" i="6"/>
  <c r="G35" i="6" s="1"/>
  <c r="C35" i="6"/>
  <c r="C8" i="3" s="1"/>
  <c r="F36" i="6"/>
  <c r="F9" i="3" s="1"/>
  <c r="F35" i="6"/>
  <c r="F8" i="3" s="1"/>
  <c r="H32" i="6"/>
  <c r="C10" i="3"/>
  <c r="D8" i="3"/>
  <c r="D11" i="3" s="1"/>
  <c r="D13" i="3" s="1"/>
  <c r="E10" i="3"/>
  <c r="D10" i="3"/>
  <c r="B10" i="3"/>
  <c r="G10" i="3" s="1"/>
  <c r="H10" i="3" s="1"/>
  <c r="E5" i="3"/>
  <c r="E6" i="3" s="1"/>
  <c r="B6" i="3"/>
  <c r="C6" i="3"/>
  <c r="D6" i="3"/>
  <c r="F6" i="3"/>
  <c r="G6" i="3" l="1"/>
  <c r="F11" i="3"/>
  <c r="F13" i="3" s="1"/>
  <c r="G16" i="8"/>
  <c r="G17" i="8" s="1"/>
  <c r="E11" i="3"/>
  <c r="E13" i="3" s="1"/>
  <c r="C11" i="3"/>
  <c r="C13" i="3" s="1"/>
  <c r="H35" i="6"/>
  <c r="G37" i="6"/>
  <c r="B9" i="3"/>
  <c r="G9" i="3" s="1"/>
  <c r="H9" i="3" s="1"/>
  <c r="G5" i="3"/>
  <c r="H5" i="3" s="1"/>
  <c r="B8" i="3"/>
  <c r="H6" i="3" l="1"/>
  <c r="B11" i="3"/>
  <c r="B13" i="3" s="1"/>
  <c r="G8" i="3"/>
  <c r="H13" i="3" l="1"/>
  <c r="G11" i="3"/>
  <c r="G13" i="3" s="1"/>
  <c r="H8" i="3"/>
  <c r="H11" i="3" s="1"/>
</calcChain>
</file>

<file path=xl/sharedStrings.xml><?xml version="1.0" encoding="utf-8"?>
<sst xmlns="http://schemas.openxmlformats.org/spreadsheetml/2006/main" count="367" uniqueCount="197">
  <si>
    <t>Construction of a new district heating system in Linxia</t>
  </si>
  <si>
    <t xml:space="preserve">Modernisation of a district heating system in Jinzhong </t>
  </si>
  <si>
    <t>Coke oven</t>
  </si>
  <si>
    <t>Mirfa IWPP</t>
  </si>
  <si>
    <t>Nghi Son oil refinery and petrochemicals complex</t>
  </si>
  <si>
    <t>Ichthys LNG Financing</t>
  </si>
  <si>
    <t xml:space="preserve">Gunvor Corporate Facility 2014
</t>
  </si>
  <si>
    <t xml:space="preserve">Gunvor Revolving Credit Facility 2014
</t>
  </si>
  <si>
    <t>SCF Melampus and SCF Mitre LNG Vessels</t>
  </si>
  <si>
    <t>STAR Rafineri Crude Oil Refinery</t>
  </si>
  <si>
    <t>Takoradi II Thermal Power Plant Expansion</t>
  </si>
  <si>
    <t>Coal</t>
  </si>
  <si>
    <t>KfW</t>
    <phoneticPr fontId="13" type="noConversion"/>
  </si>
  <si>
    <t>Coal mining</t>
    <phoneticPr fontId="13" type="noConversion"/>
  </si>
  <si>
    <t xml:space="preserve">Coal fired power </t>
    <phoneticPr fontId="13" type="noConversion"/>
  </si>
  <si>
    <t>Unclear or mixed</t>
  </si>
  <si>
    <t>Extraction</t>
  </si>
  <si>
    <t>Exploration - Fossil</t>
  </si>
  <si>
    <t>Heating</t>
  </si>
  <si>
    <t>Refining</t>
  </si>
  <si>
    <t>Downstream</t>
  </si>
  <si>
    <t>Upstream</t>
  </si>
  <si>
    <t>Unclear</t>
  </si>
  <si>
    <t>Midstream</t>
  </si>
  <si>
    <t>SOE Investment (USD million  - except where otherwise indicated)</t>
  </si>
  <si>
    <r>
      <t>Public finance summary (USD</t>
    </r>
    <r>
      <rPr>
        <b/>
        <sz val="10"/>
        <color indexed="62"/>
        <rFont val="Arial"/>
        <family val="2"/>
      </rPr>
      <t xml:space="preserve"> million</t>
    </r>
    <r>
      <rPr>
        <b/>
        <sz val="10"/>
        <color rgb="FF4F81BD"/>
        <rFont val="Arial"/>
        <family val="2"/>
      </rPr>
      <t xml:space="preserve"> - except where otherwise indicated)</t>
    </r>
  </si>
  <si>
    <t>Seadrill Drillships - oil and gas drilling</t>
  </si>
  <si>
    <t>Renovation &amp; Retrofitting of Electro Static Precipitators (power plant emissions control)</t>
  </si>
  <si>
    <t>Subsidy</t>
  </si>
  <si>
    <t>Subsidy type</t>
  </si>
  <si>
    <t>Targeted energy source</t>
  </si>
  <si>
    <t>2013 estimate</t>
  </si>
  <si>
    <t>2014 estimate</t>
  </si>
  <si>
    <t>Stage:</t>
  </si>
  <si>
    <t>Tax expenditure</t>
  </si>
  <si>
    <t>Direct spending (including on infrastructure)</t>
  </si>
  <si>
    <t>Other support mechanisms</t>
  </si>
  <si>
    <t>Electricity Production</t>
  </si>
  <si>
    <t>Institution name</t>
  </si>
  <si>
    <t>Domestic</t>
  </si>
  <si>
    <t>International</t>
  </si>
  <si>
    <t>Project</t>
  </si>
  <si>
    <t>Description</t>
  </si>
  <si>
    <t>Fossil Fuel Sector</t>
  </si>
  <si>
    <t>Value</t>
  </si>
  <si>
    <t>Period</t>
  </si>
  <si>
    <t>Annualised Average Value</t>
  </si>
  <si>
    <t>Recipient Country</t>
  </si>
  <si>
    <t>PF Institution</t>
  </si>
  <si>
    <t>KfW</t>
  </si>
  <si>
    <t>Stadtwerke Duesseldorf Fortuna CCGT</t>
  </si>
  <si>
    <t>Upstream oil and gas</t>
    <phoneticPr fontId="13" type="noConversion"/>
  </si>
  <si>
    <t>Oil and gas pipelines, power plants and refineries</t>
    <phoneticPr fontId="13" type="noConversion"/>
  </si>
  <si>
    <t>Multiple or unspecified fossil fuels</t>
    <phoneticPr fontId="13" type="noConversion"/>
  </si>
  <si>
    <t>Total fossil fuel finance 2013 &amp; 2014</t>
    <phoneticPr fontId="13" type="noConversion"/>
  </si>
  <si>
    <t>Annual avg. fossil fuel finance</t>
    <phoneticPr fontId="13" type="noConversion"/>
  </si>
  <si>
    <t>KfW</t>
    <phoneticPr fontId="13" type="noConversion"/>
  </si>
  <si>
    <t>Subtotal domestic</t>
    <phoneticPr fontId="13" type="noConversion"/>
  </si>
  <si>
    <t>Euler Hermes</t>
    <phoneticPr fontId="13" type="noConversion"/>
  </si>
  <si>
    <t>Multilateral development banks</t>
    <phoneticPr fontId="13" type="noConversion"/>
  </si>
  <si>
    <t xml:space="preserve">For German utility Stadtwerke Duesseldorf, including the financing of a 596MW CHP gas fired power plant. </t>
  </si>
  <si>
    <t>Hermes</t>
  </si>
  <si>
    <t>Unspecified</t>
  </si>
  <si>
    <t>Kazakhstan</t>
  </si>
  <si>
    <t>Singapore</t>
  </si>
  <si>
    <t>Jordan</t>
  </si>
  <si>
    <t>Norway</t>
  </si>
  <si>
    <t>Israel</t>
  </si>
  <si>
    <t>India</t>
  </si>
  <si>
    <t>United Arab Emirates</t>
  </si>
  <si>
    <t>Greece</t>
  </si>
  <si>
    <t>Russian Federation</t>
  </si>
  <si>
    <t>Switzerland</t>
  </si>
  <si>
    <t>Brazil</t>
  </si>
  <si>
    <t>Saudi Arabia</t>
  </si>
  <si>
    <t>Kosovo</t>
  </si>
  <si>
    <t>China</t>
  </si>
  <si>
    <t>Vietnam</t>
  </si>
  <si>
    <t>Australia</t>
  </si>
  <si>
    <t>Russia</t>
  </si>
  <si>
    <t>Plants for the mining of coal</t>
  </si>
  <si>
    <t>Jurong LNG CCGT</t>
  </si>
  <si>
    <t>Al Manakher IPP</t>
  </si>
  <si>
    <t>Seadrill Drillships</t>
  </si>
  <si>
    <t>Modernisation of Israeli coal-fired power plants</t>
  </si>
  <si>
    <t>Renovation &amp; Retrofitting of Electro Static Precipitators</t>
  </si>
  <si>
    <t>Shuweihat IWPP</t>
  </si>
  <si>
    <t>Ptolemais V lignite power plant</t>
  </si>
  <si>
    <t>Mining of Coal</t>
  </si>
  <si>
    <t>Glencore CBF Refinancing</t>
  </si>
  <si>
    <t>West Taurus Drilling Rig</t>
  </si>
  <si>
    <t>Rabigh Gas-Fired IPP</t>
  </si>
  <si>
    <t>Mouda Thermal Power Plant in Maharashtra</t>
  </si>
  <si>
    <t>Jeddah South Oil-fired power plant</t>
  </si>
  <si>
    <t>Energy Sector Programme III (district heating)</t>
  </si>
  <si>
    <t>Mouda Thermal Power Plant in Maharashtra (1,000 MW)</t>
  </si>
  <si>
    <t>Financing a new oil-fired 2,640MW power plant in Jeddah South in Saudi Arabia. The Jeddah South plant will consist of four conventional oil-fired thermal generators, each with a capacity of around 660MW. Hyundai and Mitsubishi won the engineering, procurement and construction contract for the project in October 2012. The facility will be used to finance eligible goods and services provided under the lump sum turnkey contract between Saudi Electricity Company and Hyundai Heavy Industries Co., Ltd, the sole EPC Contractor with responsibility for engineering, procurement, construction, testing and commissioning of the project. Based on the Red Sea coast, approximately 35 km to the south of Jeddah and 135 km north of Jazan.</t>
  </si>
  <si>
    <t>Natural Gas</t>
  </si>
  <si>
    <t>Oil and Gas</t>
  </si>
  <si>
    <t>Oil, gas and coal</t>
  </si>
  <si>
    <t>Stage</t>
  </si>
  <si>
    <t>KfW response to Parliament says that through Oct. 31, 2013 they invested 185,023940 euros in coal projects. Since KfW didn't break out the data per project we have classifed it as unspecified. The value assigned to this unspecified is the difference between the data KfW reported to Parliament and the amount that we were able to document using public data. This value--the difference-- was converted to USD using the currency rate as of Oct. 31, 2013. As of October 31, 2013.</t>
  </si>
  <si>
    <t>Purchase of 70% stake (S$660m) in a 771MW new-generation LNG power plant that will supply electricity to the Singapore grid. The power plant is located on Jurong Island, in Singapore.</t>
  </si>
  <si>
    <t>Financing the development of a 570-600W power plant at Almanakher in Jordan. The plant, using Wartsila diesel engine generators, is capable of running both on heavy fuel oil and gas. The project will be co-located with the IPP4 project. A 25-year BOO concession has been awarded to a consortium of KEPCO, Mitsubishi Corporation and Wartsila Oyj. The project has a 25-year offtake agreement with Jordan's National Electric Power Company (NEPCO).</t>
  </si>
  <si>
    <t>Source</t>
  </si>
  <si>
    <t>NRDC, OCI, WWF coal finance database</t>
  </si>
  <si>
    <t xml:space="preserve">Shift the Subsidies </t>
  </si>
  <si>
    <t>http://www.ijonline.com/data/transaction/26272/acquisition-of-70-stake-in-jurong-lng-ccgt</t>
  </si>
  <si>
    <t>http://www.ijonline.com/data/transaction/20078/573mw-al-manakher-ipp3</t>
  </si>
  <si>
    <t>IJ Global</t>
  </si>
  <si>
    <t>https://www.kfw-ipex-bank.de/International-financing/KfW-IPEX-Bank/Presse/Pressemitteilungen/Pressemitteilungsdetails_125760.html</t>
  </si>
  <si>
    <t>NRDC, http://www.thehindu.com/business/Industry/ntpc-ties-up-95-m-euro-loan-facility-with-kfw/article4860075.ece</t>
  </si>
  <si>
    <t>http://www.ijonline.com/data/transaction/27940/15gw-shuweihat-2-iwpp-refinancing</t>
  </si>
  <si>
    <t>NRDC, http://www.enetenglish.gr/?i=news.en.article&amp;id=444</t>
  </si>
  <si>
    <t>http://www.agaportal.de/en/aga/projektinformationen/liste.html</t>
  </si>
  <si>
    <t>http://www.ijonline.com/data/transaction/22884/2060mw-rabigh-ii-gas-fired-ipp</t>
  </si>
  <si>
    <t>Refinancing of the Shuweihat S2 1,507MW power / 100m gallons a day water IWPP project, located near Jebel Dhana, approximately 250 km south west of the city of Abu Dhabi in the UAE. The deal is the first time that an independent power project in the region has been refinanced through the bond markets. The refinancing will replace a US$1 billion loan from Japan Bank for International Cooperation (JBIC) and a US$950 million bank tranche both put in place in October 2009 with a new US$600 million bank tranche, a JBIC loan of around the same size, and the new US$825 million bond.</t>
  </si>
  <si>
    <t>Ptolemais V lignite power plant (660 MW)</t>
  </si>
  <si>
    <t>Glencore CBF Refinancing - oil, gas and coal mining company</t>
  </si>
  <si>
    <t>West Taurus Drilling Rig - oil and gas drilling in Brazil</t>
  </si>
  <si>
    <t>Design, finance, construct, commission, test, own and maintain the Rabigh 2 IPP. The power project will have a capacity of2060MW. The fuel source was changed from oil to gas in 2013. In addition to the change in the fuel for the plant from oil to gas, SEC has also reduced the length of the power purchase agreement (PPA) it will sign for the Rabigh 2 plant from 26 years to 20 years</t>
  </si>
  <si>
    <t>https://ijglobal.com/data/transaction/33256/scf-melampus-and-scf-mitre-lng-vessels</t>
  </si>
  <si>
    <t>https://ijglobal.com/data/transaction/26519/star-rafineri-crude-oil-refinery</t>
  </si>
  <si>
    <t>.</t>
  </si>
  <si>
    <t>(DEG)</t>
  </si>
  <si>
    <t>[not available]</t>
  </si>
  <si>
    <t>Development phase</t>
  </si>
  <si>
    <t>Total</t>
  </si>
  <si>
    <t>Totals 2013/2014</t>
  </si>
  <si>
    <t>Royalty exemptions/ reductions for hard coal and lignite</t>
  </si>
  <si>
    <t>Tax exemption</t>
  </si>
  <si>
    <t>no data</t>
  </si>
  <si>
    <t>http://www.foes.de/pdf/2015-01-Was-Strom-wirklich-kostet-lang.pdf</t>
  </si>
  <si>
    <t>Manufacturers privilege: exemption from energy tax on fuel products used as inputs by refineries and power plants</t>
  </si>
  <si>
    <t>Refining, processing and power generation</t>
  </si>
  <si>
    <r>
      <t>National subsidies (</t>
    </r>
    <r>
      <rPr>
        <b/>
        <sz val="10"/>
        <color indexed="62"/>
        <rFont val="Arial"/>
        <family val="2"/>
      </rPr>
      <t xml:space="preserve">million </t>
    </r>
    <r>
      <rPr>
        <b/>
        <sz val="10"/>
        <color rgb="FF4F81BD"/>
        <rFont val="Arial"/>
        <family val="2"/>
      </rPr>
      <t>USD  - except where otherwise indicated)</t>
    </r>
    <phoneticPr fontId="13" type="noConversion"/>
  </si>
  <si>
    <t>Ghana</t>
    <phoneticPr fontId="13" type="noConversion"/>
  </si>
  <si>
    <t>Downstream</t>
    <phoneticPr fontId="13" type="noConversion"/>
  </si>
  <si>
    <t>Turkey</t>
    <phoneticPr fontId="13" type="noConversion"/>
  </si>
  <si>
    <t>Upstream Coal</t>
  </si>
  <si>
    <t>Downstream Coal</t>
  </si>
  <si>
    <t xml:space="preserve">Upstream Oil &amp; Gas </t>
  </si>
  <si>
    <t xml:space="preserve">Downstream Oil &amp; Gas </t>
  </si>
  <si>
    <t xml:space="preserve">Multiple or unspecified fossil fuels </t>
    <phoneticPr fontId="13" type="noConversion"/>
  </si>
  <si>
    <t xml:space="preserve">Total fossil fuel finance 2013 &amp; 2014 </t>
    <phoneticPr fontId="13" type="noConversion"/>
  </si>
  <si>
    <t>The financing will be used to develop, finance, construct, operate and maintain a greenfield power plant with a net capacity of 1,600MW gas-fired plant. State utility ADWEA will hold a 80% shareholding in the project and GDF Suez will hold the remaining 20%. First Gulf Bank, Mizuho Corporate Bank, KfW, Sumitomo Mitsui Banking Corporation, Bank of Tokyo-Mitsubishi UFJ, Credit Agricole, National Bank of Abu Dhabi, Union National Bank, HSBC, Sumitomo Mitsui Trust Bank, Abu Dhabi Commercial Bank, Mitsubishi UFJ Trust and Banking, and Shizuoka Bank are lenders on the deal. The project also involves the acquisition of an existing 40MW unit and the development of 52.5 million imperial gallons per day reverse osmosis seawater desalination unit. The project will be built at Mirfa, a site located around 120KM from Abu Dhabi. It will be built within Adweaâ€™s existing power and desalination complex.</t>
  </si>
  <si>
    <t>Major oil refinery</t>
  </si>
  <si>
    <t>Financing for LNG facility - midstream and downstream</t>
  </si>
  <si>
    <t>LNG transport vessels - midstream</t>
  </si>
  <si>
    <t xml:space="preserve">Fossil fuel unclassified (energy inputs for energy products) </t>
  </si>
  <si>
    <t>Total National Subsidies ($ million)</t>
  </si>
  <si>
    <t>National subsidies</t>
  </si>
  <si>
    <t>Contents:</t>
  </si>
  <si>
    <t>The authors welcome feedback on the full report, on the country study, and on this data sheet to improve the accuracy and transparency of information on G20 government support to fossil fuel production.</t>
  </si>
  <si>
    <t>SOE investment</t>
  </si>
  <si>
    <t>Public finance (summary)</t>
  </si>
  <si>
    <t>Public finance (domestic - full)</t>
  </si>
  <si>
    <t>Public finance (international - full)</t>
  </si>
  <si>
    <t>Annual avg. fossil fuel finance</t>
  </si>
  <si>
    <t>Hermes</t>
    <phoneticPr fontId="13" type="noConversion"/>
  </si>
  <si>
    <t>KfW</t>
    <phoneticPr fontId="13" type="noConversion"/>
  </si>
  <si>
    <t>Oil and Gas</t>
    <phoneticPr fontId="13" type="noConversion"/>
  </si>
  <si>
    <t>Subtotal international</t>
  </si>
  <si>
    <t>We have identified some majority (&gt;50%) municipality-owned utilities, but we did not include sub-national SOE investment in our analysis (see methodology in main report and Germany Country Study).</t>
  </si>
  <si>
    <t>http://www.thehindu.com/business/Industry/ntpc-ties-up-55-m-euro-loan-with-kfw/article5474669.ece</t>
  </si>
  <si>
    <t>http://www.ijonline.com/data/transaction/28305/2640mw-jeddah-south-oil-fired-power-plant-financing</t>
  </si>
  <si>
    <t>German Federal Ministry for Economic Affairs and Energy, (2015)</t>
  </si>
  <si>
    <t>http://www.agaportal.de/pages/aga/projektinformationen/liste.html</t>
  </si>
  <si>
    <t>http://www.ijonline.com/data/transaction/25565/1600mw-mirfa-iwpp</t>
  </si>
  <si>
    <t>https://ijglobal.com/data/transaction/30453/nghi-son-oil-refinery-and-petrochemicals-complex-eca-2014</t>
  </si>
  <si>
    <t>https://ijglobal.com/data/transaction/15429/ichthys-lng-financing</t>
  </si>
  <si>
    <t>https://ijglobal.com/data/transaction/32388/gunvor-corporate-facility-2014</t>
  </si>
  <si>
    <t>https://ijglobal.com/data/transaction/32521/gunvor-revolving-credit-facility-2014</t>
  </si>
  <si>
    <t>Total National Subsidies (EUR million)</t>
  </si>
  <si>
    <t>Public finance domestic (full) (USD  - except where otherwise indicated)</t>
  </si>
  <si>
    <t>Estimated annual amount</t>
  </si>
  <si>
    <t>Oil and gas pipelines, power plants and refineries</t>
  </si>
  <si>
    <t>Public finance international (full) (USD  - except where otherwise indicated)</t>
  </si>
  <si>
    <t>https://www.bundesfinanzministerium.de/Content/DE/Standardartikel/Themen/Oeffentliche_Finanzen/Subventionspolitik/2013_08_13_24-subventionsbericht-der-bundesregierung-anlage.pdf?__blob=publicationFile&amp;v=5</t>
  </si>
  <si>
    <t>Exemptions from water-tax on water used for lignite mining</t>
  </si>
  <si>
    <t>Combined aid in North Rhine-Westphalia (Hard coal phase-out)</t>
  </si>
  <si>
    <t>Direct spending</t>
  </si>
  <si>
    <t>Production (phase out)</t>
  </si>
  <si>
    <t>Braunkohlesanierung: government spending on rehabilitation of lignite mining sites</t>
  </si>
  <si>
    <t>Rehabilitation/ Decommissioning</t>
  </si>
  <si>
    <t>http://www.bmub.bund.de/presse/pressemitteilungen/pm/artikel/finanzierung-der-braunkohlesanierung-ab-2013-steht/</t>
  </si>
  <si>
    <t>Early retirement scheme</t>
  </si>
  <si>
    <t>Budgetary support for RD&amp;D</t>
  </si>
  <si>
    <t>Oil, gas, coal</t>
  </si>
  <si>
    <t>Cross cutting</t>
  </si>
  <si>
    <t>http://dx.doi.org/10.1787/data-00488-en</t>
  </si>
  <si>
    <t>None found</t>
  </si>
  <si>
    <t>G20 SUBSIDIES FOR OIL, GAS AND COAL PRODUCTION: GERMANY</t>
  </si>
  <si>
    <r>
      <t xml:space="preserve">This data sheet is a background paper to the report </t>
    </r>
    <r>
      <rPr>
        <i/>
        <sz val="10"/>
        <rFont val="Arial"/>
        <family val="2"/>
      </rPr>
      <t>Empty promises: G20 subsidies to oil, gas and coal production</t>
    </r>
    <r>
      <rPr>
        <sz val="10"/>
        <rFont val="Arial"/>
        <family val="2"/>
      </rPr>
      <t xml:space="preserve"> by Oil Change International (OCI) and the Overseas Development Institute (ODI). It builds on the research completed for the report </t>
    </r>
    <r>
      <rPr>
        <i/>
        <sz val="10"/>
        <rFont val="Arial"/>
        <family val="2"/>
      </rPr>
      <t>The fossil fuel bailout: G20 subsidies to oil, gas and coal exploration</t>
    </r>
    <r>
      <rPr>
        <sz val="10"/>
        <rFont val="Arial"/>
        <family val="2"/>
      </rPr>
      <t>, published in 2014.</t>
    </r>
  </si>
  <si>
    <r>
      <t xml:space="preserve">For the purpose of this report, production subsidies for fossil fuels include: national subsidies, investment by state-owned enterprises (SOEs), and public finance. The full report provides a detailed discussion of technical and transparency issues in identifying fossil production subsidies, and outlines the methodology used in this desk-based study. </t>
    </r>
    <r>
      <rPr>
        <b/>
        <sz val="10"/>
        <color indexed="8"/>
        <rFont val="Arial"/>
        <family val="2"/>
      </rPr>
      <t>In addition, a brief outline of the methodology used in this report is also in the country summary.</t>
    </r>
  </si>
  <si>
    <t xml:space="preserve">Read the full report: http://odi.org/empty-promises  </t>
  </si>
  <si>
    <t>Read the Germany country study: http://www.odi.org/publications/10072-g20-subsidies-oil-gas-coal-production-germany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</si>
</sst>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20" x14ac:knownFonts="1">
    <font>
      <sz val="12"/>
      <color theme="1"/>
      <name val="Calibri"/>
      <family val="2"/>
      <scheme val="minor"/>
    </font>
    <font>
      <u/>
      <sz val="12"/>
      <color theme="10"/>
      <name val="Calibri"/>
      <family val="2"/>
      <scheme val="minor"/>
    </font>
    <font>
      <u/>
      <sz val="12"/>
      <color theme="11"/>
      <name val="Calibri"/>
      <family val="2"/>
      <scheme val="minor"/>
    </font>
    <font>
      <sz val="12"/>
      <color theme="1"/>
      <name val="Calibri"/>
      <family val="2"/>
      <scheme val="minor"/>
    </font>
    <font>
      <b/>
      <sz val="10"/>
      <color indexed="8"/>
      <name val="Arial"/>
      <family val="2"/>
    </font>
    <font>
      <sz val="10"/>
      <color indexed="8"/>
      <name val="Arial"/>
      <family val="2"/>
    </font>
    <font>
      <sz val="10"/>
      <color indexed="10"/>
      <name val="Arial"/>
      <family val="2"/>
    </font>
    <font>
      <u/>
      <sz val="10"/>
      <color indexed="12"/>
      <name val="Arial"/>
      <family val="2"/>
    </font>
    <font>
      <i/>
      <sz val="10"/>
      <color indexed="8"/>
      <name val="Arial"/>
      <family val="2"/>
    </font>
    <font>
      <b/>
      <sz val="10"/>
      <color rgb="FF4F81BD"/>
      <name val="Arial"/>
      <family val="2"/>
    </font>
    <font>
      <b/>
      <i/>
      <sz val="10"/>
      <color indexed="8"/>
      <name val="Arial"/>
      <family val="2"/>
    </font>
    <font>
      <b/>
      <sz val="10"/>
      <color indexed="8"/>
      <name val="Arial"/>
      <family val="2"/>
    </font>
    <font>
      <sz val="10"/>
      <color indexed="8"/>
      <name val="Arial"/>
      <family val="2"/>
    </font>
    <font>
      <sz val="8"/>
      <name val="Verdana"/>
      <family val="2"/>
    </font>
    <font>
      <b/>
      <sz val="10"/>
      <color indexed="62"/>
      <name val="Arial"/>
      <family val="2"/>
    </font>
    <font>
      <sz val="10"/>
      <name val="Arial"/>
      <family val="2"/>
    </font>
    <font>
      <i/>
      <sz val="10"/>
      <name val="Arial"/>
      <family val="2"/>
    </font>
    <font>
      <b/>
      <sz val="11"/>
      <color indexed="8"/>
      <name val="Calibri"/>
      <family val="2"/>
      <scheme val="minor"/>
    </font>
    <font>
      <u/>
      <sz val="11"/>
      <color theme="10"/>
      <name val="Calibri"/>
      <family val="2"/>
      <scheme val="minor"/>
    </font>
    <font>
      <u/>
      <sz val="11"/>
      <color indexed="12"/>
      <name val="Calibri"/>
      <family val="2"/>
      <scheme val="minor"/>
    </font>
  </fonts>
  <fills count="5">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9"/>
        <bgColor indexed="64"/>
      </patternFill>
    </fill>
  </fills>
  <borders count="30">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bottom/>
      <diagonal/>
    </border>
    <border>
      <left style="medium">
        <color auto="1"/>
      </left>
      <right style="medium">
        <color auto="1"/>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43" fontId="3" fillId="0" borderId="0" applyFont="0" applyFill="0" applyBorder="0" applyAlignment="0" applyProtection="0"/>
    <xf numFmtId="0" fontId="1" fillId="0" borderId="0" applyNumberFormat="0" applyFill="0" applyBorder="0" applyAlignment="0" applyProtection="0"/>
  </cellStyleXfs>
  <cellXfs count="108">
    <xf numFmtId="0" fontId="0" fillId="0" borderId="0" xfId="0"/>
    <xf numFmtId="164" fontId="11" fillId="0" borderId="5" xfId="3" applyNumberFormat="1" applyFont="1" applyBorder="1" applyAlignment="1">
      <alignment horizontal="right" wrapText="1"/>
    </xf>
    <xf numFmtId="0" fontId="5" fillId="0" borderId="0" xfId="0" applyFont="1" applyAlignment="1">
      <alignment horizontal="left" wrapText="1"/>
    </xf>
    <xf numFmtId="0" fontId="11" fillId="0" borderId="4" xfId="0" applyFont="1" applyBorder="1" applyAlignment="1">
      <alignment horizontal="left" wrapText="1"/>
    </xf>
    <xf numFmtId="0" fontId="12" fillId="0" borderId="5" xfId="0" applyFont="1" applyBorder="1" applyAlignment="1">
      <alignment horizontal="left" wrapText="1"/>
    </xf>
    <xf numFmtId="0" fontId="12" fillId="0" borderId="3" xfId="0" applyFont="1" applyBorder="1" applyAlignment="1">
      <alignment horizontal="left" wrapText="1"/>
    </xf>
    <xf numFmtId="3" fontId="5" fillId="0" borderId="5" xfId="0" applyNumberFormat="1" applyFont="1" applyBorder="1"/>
    <xf numFmtId="3" fontId="10" fillId="0" borderId="4" xfId="0" applyNumberFormat="1" applyFont="1" applyBorder="1" applyAlignment="1">
      <alignment vertical="center" wrapText="1"/>
    </xf>
    <xf numFmtId="0" fontId="5" fillId="0" borderId="0" xfId="0" applyFont="1"/>
    <xf numFmtId="0" fontId="5" fillId="0" borderId="0" xfId="0" applyFont="1" applyAlignment="1">
      <alignment horizontal="justify" vertical="center"/>
    </xf>
    <xf numFmtId="3" fontId="5" fillId="0" borderId="1" xfId="0" applyNumberFormat="1" applyFont="1" applyBorder="1" applyAlignment="1">
      <alignment vertical="center" wrapText="1"/>
    </xf>
    <xf numFmtId="3" fontId="5" fillId="0" borderId="4" xfId="0" applyNumberFormat="1" applyFont="1" applyBorder="1" applyAlignment="1">
      <alignment vertical="center" wrapText="1"/>
    </xf>
    <xf numFmtId="3" fontId="8" fillId="0" borderId="4" xfId="0" applyNumberFormat="1" applyFont="1" applyBorder="1" applyAlignment="1">
      <alignment vertical="center" wrapText="1"/>
    </xf>
    <xf numFmtId="3" fontId="7" fillId="0" borderId="5" xfId="1" applyNumberFormat="1" applyFont="1" applyBorder="1" applyAlignment="1">
      <alignment vertical="center" wrapText="1"/>
    </xf>
    <xf numFmtId="3" fontId="5" fillId="0" borderId="3" xfId="0" applyNumberFormat="1" applyFont="1" applyBorder="1" applyAlignment="1">
      <alignment vertical="center" wrapText="1"/>
    </xf>
    <xf numFmtId="3" fontId="5" fillId="0" borderId="5" xfId="0" applyNumberFormat="1" applyFont="1" applyBorder="1" applyAlignment="1">
      <alignment vertical="center" wrapText="1"/>
    </xf>
    <xf numFmtId="3" fontId="8" fillId="0" borderId="5" xfId="0" applyNumberFormat="1" applyFont="1" applyBorder="1" applyAlignment="1">
      <alignment vertical="center" wrapText="1"/>
    </xf>
    <xf numFmtId="0" fontId="9" fillId="0" borderId="0" xfId="0" applyFont="1" applyBorder="1" applyAlignment="1">
      <alignment horizontal="left"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3" fontId="9" fillId="0" borderId="7" xfId="0" applyNumberFormat="1" applyFont="1" applyBorder="1" applyAlignment="1">
      <alignment horizontal="center" vertical="center" wrapText="1"/>
    </xf>
    <xf numFmtId="3" fontId="9" fillId="0" borderId="8" xfId="0" applyNumberFormat="1" applyFont="1" applyBorder="1" applyAlignment="1">
      <alignment horizontal="center" vertical="center" wrapText="1"/>
    </xf>
    <xf numFmtId="3" fontId="9" fillId="0" borderId="4" xfId="0" applyNumberFormat="1" applyFont="1" applyBorder="1" applyAlignment="1">
      <alignment horizontal="center" vertical="center" wrapText="1"/>
    </xf>
    <xf numFmtId="3" fontId="4" fillId="0" borderId="3" xfId="0" applyNumberFormat="1" applyFont="1" applyBorder="1" applyAlignment="1">
      <alignment vertical="center" wrapText="1"/>
    </xf>
    <xf numFmtId="3" fontId="4" fillId="0" borderId="5" xfId="0" applyNumberFormat="1" applyFont="1" applyBorder="1" applyAlignment="1">
      <alignment vertical="center" wrapText="1"/>
    </xf>
    <xf numFmtId="3" fontId="4" fillId="0" borderId="1" xfId="0" applyNumberFormat="1" applyFont="1" applyBorder="1" applyAlignment="1">
      <alignment vertical="center" wrapText="1"/>
    </xf>
    <xf numFmtId="3" fontId="10" fillId="0" borderId="5" xfId="0" applyNumberFormat="1" applyFont="1" applyBorder="1" applyAlignment="1">
      <alignment vertical="center" wrapText="1"/>
    </xf>
    <xf numFmtId="0" fontId="5" fillId="0" borderId="1" xfId="0" applyFont="1" applyBorder="1"/>
    <xf numFmtId="3" fontId="5" fillId="0" borderId="0" xfId="0" applyNumberFormat="1" applyFont="1"/>
    <xf numFmtId="3" fontId="9" fillId="0" borderId="7" xfId="0" applyNumberFormat="1" applyFont="1" applyBorder="1" applyAlignment="1">
      <alignment horizontal="left" vertical="center"/>
    </xf>
    <xf numFmtId="0" fontId="9" fillId="0" borderId="11" xfId="0" applyFont="1" applyBorder="1" applyAlignment="1">
      <alignment horizontal="left" vertical="center" wrapText="1"/>
    </xf>
    <xf numFmtId="0" fontId="9" fillId="0" borderId="0" xfId="0" applyFont="1" applyAlignment="1">
      <alignment vertical="center"/>
    </xf>
    <xf numFmtId="0" fontId="11" fillId="0" borderId="1" xfId="0" applyFont="1" applyBorder="1" applyAlignment="1">
      <alignment horizontal="center" vertical="center" wrapText="1"/>
    </xf>
    <xf numFmtId="0" fontId="11" fillId="0" borderId="4" xfId="0" applyFont="1" applyBorder="1" applyAlignment="1">
      <alignment horizontal="center" vertical="center" wrapText="1"/>
    </xf>
    <xf numFmtId="0" fontId="4" fillId="0" borderId="0" xfId="0" applyFont="1"/>
    <xf numFmtId="0" fontId="7" fillId="0" borderId="0" xfId="1" applyFont="1" applyFill="1" applyBorder="1" applyAlignment="1">
      <alignment horizontal="justify" vertical="center"/>
    </xf>
    <xf numFmtId="0" fontId="9" fillId="0" borderId="0" xfId="0" applyFont="1" applyBorder="1" applyAlignment="1">
      <alignment horizontal="left" vertical="center"/>
    </xf>
    <xf numFmtId="0" fontId="12" fillId="0" borderId="5" xfId="0" applyFont="1" applyBorder="1" applyAlignment="1">
      <alignment horizontal="right" wrapText="1"/>
    </xf>
    <xf numFmtId="164" fontId="5" fillId="0" borderId="0" xfId="3" applyNumberFormat="1" applyFont="1" applyAlignment="1">
      <alignment horizontal="right"/>
    </xf>
    <xf numFmtId="0" fontId="9" fillId="0" borderId="0" xfId="0" applyFont="1" applyAlignment="1"/>
    <xf numFmtId="0" fontId="5" fillId="0" borderId="0" xfId="0" applyFont="1" applyAlignment="1"/>
    <xf numFmtId="0" fontId="12" fillId="0" borderId="3" xfId="0" applyFont="1" applyBorder="1" applyAlignment="1">
      <alignment horizontal="left"/>
    </xf>
    <xf numFmtId="0" fontId="12" fillId="0" borderId="9" xfId="0" applyFont="1" applyFill="1" applyBorder="1" applyAlignment="1">
      <alignment horizontal="left"/>
    </xf>
    <xf numFmtId="0" fontId="12" fillId="0" borderId="1" xfId="0" applyFont="1" applyBorder="1" applyAlignment="1">
      <alignment horizontal="left"/>
    </xf>
    <xf numFmtId="0" fontId="12" fillId="0" borderId="0" xfId="0" applyFont="1" applyFill="1" applyBorder="1" applyAlignment="1">
      <alignment horizontal="left"/>
    </xf>
    <xf numFmtId="0" fontId="11" fillId="0" borderId="1" xfId="0" applyFont="1" applyBorder="1" applyAlignment="1">
      <alignment horizontal="center" wrapText="1"/>
    </xf>
    <xf numFmtId="0" fontId="11" fillId="0" borderId="4" xfId="0" applyFont="1" applyBorder="1" applyAlignment="1">
      <alignment horizontal="center" wrapText="1"/>
    </xf>
    <xf numFmtId="164" fontId="12" fillId="0" borderId="3" xfId="3" applyNumberFormat="1" applyFont="1" applyBorder="1" applyAlignment="1">
      <alignment horizontal="left"/>
    </xf>
    <xf numFmtId="0" fontId="5" fillId="0" borderId="0" xfId="0" applyFont="1" applyBorder="1" applyAlignment="1"/>
    <xf numFmtId="164" fontId="5" fillId="0" borderId="0" xfId="0" applyNumberFormat="1" applyFont="1" applyAlignment="1"/>
    <xf numFmtId="0" fontId="4" fillId="0" borderId="11" xfId="0" applyFont="1" applyBorder="1" applyAlignment="1">
      <alignment horizontal="center" wrapText="1"/>
    </xf>
    <xf numFmtId="0" fontId="4" fillId="0" borderId="12" xfId="0" applyFont="1" applyBorder="1" applyAlignment="1">
      <alignment horizontal="center" wrapText="1"/>
    </xf>
    <xf numFmtId="0" fontId="4" fillId="0" borderId="12" xfId="0" applyFont="1" applyFill="1" applyBorder="1" applyAlignment="1">
      <alignment horizontal="center" wrapText="1"/>
    </xf>
    <xf numFmtId="164" fontId="4" fillId="0" borderId="12" xfId="3" applyNumberFormat="1" applyFont="1" applyBorder="1" applyAlignment="1">
      <alignment horizontal="center" wrapText="1"/>
    </xf>
    <xf numFmtId="0" fontId="4" fillId="0" borderId="13" xfId="0" applyFont="1" applyBorder="1" applyAlignment="1">
      <alignment horizontal="center" wrapText="1"/>
    </xf>
    <xf numFmtId="0" fontId="5" fillId="0" borderId="18" xfId="0" applyFont="1" applyBorder="1" applyAlignment="1">
      <alignment horizontal="center"/>
    </xf>
    <xf numFmtId="1" fontId="5" fillId="0" borderId="16" xfId="0" quotePrefix="1" applyNumberFormat="1" applyFont="1" applyBorder="1" applyAlignment="1">
      <alignment horizontal="center" vertical="center" wrapText="1"/>
    </xf>
    <xf numFmtId="164" fontId="5" fillId="0" borderId="16" xfId="3" applyNumberFormat="1" applyFont="1" applyBorder="1" applyAlignment="1">
      <alignment horizontal="center" vertical="center" wrapText="1"/>
    </xf>
    <xf numFmtId="1" fontId="5" fillId="0" borderId="19" xfId="0" applyNumberFormat="1" applyFont="1" applyBorder="1" applyAlignment="1">
      <alignment horizontal="center"/>
    </xf>
    <xf numFmtId="0" fontId="5" fillId="0" borderId="14" xfId="0" applyFont="1" applyBorder="1" applyAlignment="1">
      <alignment horizontal="center"/>
    </xf>
    <xf numFmtId="1" fontId="5" fillId="0" borderId="15" xfId="0" quotePrefix="1" applyNumberFormat="1" applyFont="1" applyBorder="1" applyAlignment="1">
      <alignment horizontal="center" vertical="center" wrapText="1"/>
    </xf>
    <xf numFmtId="164" fontId="5" fillId="0" borderId="15" xfId="3" applyNumberFormat="1" applyFont="1" applyBorder="1" applyAlignment="1">
      <alignment horizontal="center" vertical="center" wrapText="1"/>
    </xf>
    <xf numFmtId="1" fontId="5" fillId="0" borderId="17" xfId="0" applyNumberFormat="1" applyFont="1" applyBorder="1" applyAlignment="1">
      <alignment horizontal="center"/>
    </xf>
    <xf numFmtId="164" fontId="5" fillId="0" borderId="0" xfId="0" applyNumberFormat="1" applyFont="1" applyAlignment="1"/>
    <xf numFmtId="0" fontId="4" fillId="0" borderId="1" xfId="0" applyFont="1" applyBorder="1" applyAlignment="1">
      <alignment horizontal="center" wrapText="1"/>
    </xf>
    <xf numFmtId="0" fontId="4" fillId="0" borderId="1" xfId="0" applyFont="1" applyFill="1" applyBorder="1" applyAlignment="1">
      <alignment horizontal="center" wrapText="1"/>
    </xf>
    <xf numFmtId="0" fontId="5" fillId="0" borderId="14" xfId="0" applyFont="1" applyBorder="1" applyAlignment="1">
      <alignment horizontal="left"/>
    </xf>
    <xf numFmtId="164" fontId="5" fillId="0" borderId="15" xfId="3" applyNumberFormat="1" applyFont="1" applyBorder="1" applyAlignment="1">
      <alignment horizontal="right" wrapText="1"/>
    </xf>
    <xf numFmtId="164" fontId="5" fillId="0" borderId="17" xfId="3" applyNumberFormat="1" applyFont="1" applyBorder="1" applyAlignment="1">
      <alignment horizontal="right"/>
    </xf>
    <xf numFmtId="164" fontId="5" fillId="0" borderId="15" xfId="3" applyNumberFormat="1" applyFont="1" applyFill="1" applyBorder="1" applyAlignment="1">
      <alignment horizontal="right" wrapText="1"/>
    </xf>
    <xf numFmtId="164" fontId="5" fillId="0" borderId="15" xfId="3" applyNumberFormat="1" applyFont="1" applyBorder="1" applyAlignment="1">
      <alignment horizontal="right" vertical="center" wrapText="1"/>
    </xf>
    <xf numFmtId="164" fontId="5" fillId="0" borderId="17" xfId="3" applyNumberFormat="1" applyFont="1" applyBorder="1" applyAlignment="1">
      <alignment horizontal="right" vertical="center" wrapText="1"/>
    </xf>
    <xf numFmtId="0" fontId="5" fillId="0" borderId="14" xfId="0" applyFont="1" applyFill="1" applyBorder="1" applyAlignment="1">
      <alignment horizontal="left" wrapText="1"/>
    </xf>
    <xf numFmtId="0" fontId="5" fillId="0" borderId="18" xfId="0" applyFont="1" applyBorder="1" applyAlignment="1">
      <alignment horizontal="left"/>
    </xf>
    <xf numFmtId="164" fontId="5" fillId="0" borderId="17" xfId="3" applyNumberFormat="1" applyFont="1" applyBorder="1" applyAlignment="1">
      <alignment horizontal="right" wrapText="1"/>
    </xf>
    <xf numFmtId="0" fontId="4" fillId="0" borderId="4" xfId="0" applyFont="1" applyBorder="1" applyAlignment="1">
      <alignment horizontal="center" wrapText="1"/>
    </xf>
    <xf numFmtId="0" fontId="11" fillId="3" borderId="14" xfId="0" applyFont="1" applyFill="1" applyBorder="1" applyAlignment="1">
      <alignment horizontal="left" wrapText="1"/>
    </xf>
    <xf numFmtId="164" fontId="11" fillId="3" borderId="15" xfId="3" applyNumberFormat="1" applyFont="1" applyFill="1" applyBorder="1" applyAlignment="1">
      <alignment horizontal="right" wrapText="1"/>
    </xf>
    <xf numFmtId="164" fontId="11" fillId="3" borderId="17" xfId="3" applyNumberFormat="1" applyFont="1" applyFill="1" applyBorder="1" applyAlignment="1">
      <alignment horizontal="right"/>
    </xf>
    <xf numFmtId="0" fontId="11" fillId="3" borderId="18" xfId="0" applyFont="1" applyFill="1" applyBorder="1" applyAlignment="1">
      <alignment horizontal="left" wrapText="1"/>
    </xf>
    <xf numFmtId="0" fontId="11" fillId="0" borderId="22" xfId="0" applyFont="1" applyFill="1" applyBorder="1" applyAlignment="1">
      <alignment horizontal="left" wrapText="1"/>
    </xf>
    <xf numFmtId="164" fontId="11" fillId="0" borderId="23" xfId="3" applyNumberFormat="1" applyFont="1" applyFill="1" applyBorder="1" applyAlignment="1">
      <alignment horizontal="right" wrapText="1"/>
    </xf>
    <xf numFmtId="0" fontId="11" fillId="3" borderId="20" xfId="0" applyFont="1" applyFill="1" applyBorder="1" applyAlignment="1">
      <alignment horizontal="left" wrapText="1"/>
    </xf>
    <xf numFmtId="164" fontId="11" fillId="3" borderId="21" xfId="3" applyNumberFormat="1" applyFont="1" applyFill="1" applyBorder="1" applyAlignment="1">
      <alignment horizontal="right" wrapText="1"/>
    </xf>
    <xf numFmtId="43" fontId="5" fillId="0" borderId="0" xfId="0" applyNumberFormat="1" applyFont="1"/>
    <xf numFmtId="0" fontId="4" fillId="0" borderId="2" xfId="0" applyFont="1" applyBorder="1" applyAlignment="1">
      <alignment vertical="center" wrapText="1"/>
    </xf>
    <xf numFmtId="0" fontId="4" fillId="0" borderId="10" xfId="0" applyFont="1" applyBorder="1" applyAlignment="1">
      <alignment vertical="center" wrapText="1"/>
    </xf>
    <xf numFmtId="0" fontId="10" fillId="0" borderId="2" xfId="0" applyFont="1" applyBorder="1" applyAlignment="1">
      <alignment vertical="center" wrapText="1"/>
    </xf>
    <xf numFmtId="0" fontId="10" fillId="0" borderId="10" xfId="0" applyFont="1" applyBorder="1" applyAlignment="1">
      <alignment vertical="center" wrapText="1"/>
    </xf>
    <xf numFmtId="3" fontId="4" fillId="0" borderId="7" xfId="0" applyNumberFormat="1" applyFont="1" applyBorder="1" applyAlignment="1">
      <alignment horizontal="left" vertical="center" wrapText="1"/>
    </xf>
    <xf numFmtId="3" fontId="4" fillId="0" borderId="8" xfId="0" applyNumberFormat="1" applyFont="1" applyBorder="1" applyAlignment="1">
      <alignment horizontal="left" vertical="center" wrapText="1"/>
    </xf>
    <xf numFmtId="3" fontId="4" fillId="0" borderId="4" xfId="0" applyNumberFormat="1" applyFont="1" applyBorder="1" applyAlignment="1">
      <alignment horizontal="left" vertical="center" wrapText="1"/>
    </xf>
    <xf numFmtId="0" fontId="9" fillId="0" borderId="0" xfId="0" applyFont="1" applyBorder="1" applyAlignment="1">
      <alignment horizontal="left" vertical="center" wrapText="1"/>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4" fillId="0" borderId="27" xfId="0" applyFont="1" applyBorder="1" applyAlignment="1">
      <alignment horizontal="center" vertical="center"/>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6" fillId="2" borderId="6" xfId="0" applyFont="1" applyFill="1" applyBorder="1" applyAlignment="1">
      <alignment horizontal="center"/>
    </xf>
    <xf numFmtId="0" fontId="4" fillId="4" borderId="0" xfId="0" applyFont="1" applyFill="1" applyAlignment="1">
      <alignment vertical="center"/>
    </xf>
    <xf numFmtId="0" fontId="15" fillId="0" borderId="0" xfId="0" applyFont="1" applyAlignment="1">
      <alignment horizontal="justify" vertical="center" wrapText="1"/>
    </xf>
    <xf numFmtId="0" fontId="1" fillId="0" borderId="0" xfId="4"/>
    <xf numFmtId="0" fontId="1" fillId="2" borderId="0" xfId="4" applyFill="1" applyAlignment="1">
      <alignment horizontal="justify" vertical="center"/>
    </xf>
    <xf numFmtId="0" fontId="17" fillId="0" borderId="0" xfId="0" applyFont="1" applyAlignment="1">
      <alignment horizontal="justify" vertical="center"/>
    </xf>
    <xf numFmtId="0" fontId="18" fillId="0" borderId="0" xfId="4" applyFont="1" applyAlignment="1">
      <alignment horizontal="justify" vertical="center"/>
    </xf>
    <xf numFmtId="0" fontId="18" fillId="0" borderId="0" xfId="4" applyFont="1" applyFill="1" applyBorder="1" applyAlignment="1">
      <alignment horizontal="justify" vertical="center"/>
    </xf>
    <xf numFmtId="0" fontId="19" fillId="0" borderId="0" xfId="1" applyFont="1" applyFill="1" applyBorder="1" applyAlignment="1">
      <alignment horizontal="justify" vertical="center"/>
    </xf>
  </cellXfs>
  <cellStyles count="5">
    <cellStyle name="Comma" xfId="3" builtinId="3"/>
    <cellStyle name="Followed Hyperlink" xfId="2" builtinId="9" hidden="1"/>
    <cellStyle name="Hyperlink" xfId="1" builtinId="8" hidden="1"/>
    <cellStyle name="Hyperlink" xfId="4" builtinId="8"/>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di.org/publications/10072-g20-subsidies-oil-gas-coal-production-germany" TargetMode="External"/><Relationship Id="rId1" Type="http://schemas.openxmlformats.org/officeDocument/2006/relationships/hyperlink" Target="http://www.odi.org/empty-promise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bundesfinanzministerium.de/Content/DE/Standardartikel/Themen/Oeffentliche_Finanzen/Subventionspolitik/2013_08_13_24-subventionsbericht-der-bundesregierung-anlage.pdf?__blob=publicationFile&amp;v=5" TargetMode="External"/><Relationship Id="rId7" Type="http://schemas.openxmlformats.org/officeDocument/2006/relationships/hyperlink" Target="http://dx.doi.org/10.1787/data-00488-en" TargetMode="External"/><Relationship Id="rId2" Type="http://schemas.openxmlformats.org/officeDocument/2006/relationships/hyperlink" Target="http://www.foes.de/pdf/2015-01-Was-Strom-wirklich-kostet-lang.pdf" TargetMode="External"/><Relationship Id="rId1" Type="http://schemas.openxmlformats.org/officeDocument/2006/relationships/hyperlink" Target="http://www.foes.de/pdf/2015-01-Was-Strom-wirklich-kostet-lang.pdf" TargetMode="External"/><Relationship Id="rId6" Type="http://schemas.openxmlformats.org/officeDocument/2006/relationships/hyperlink" Target="https://www.bundesfinanzministerium.de/Content/DE/Standardartikel/Themen/Oeffentliche_Finanzen/Subventionspolitik/2013_08_13_24-subventionsbericht-der-bundesregierung-anlage.pdf?__blob=publicationFile&amp;v=5" TargetMode="External"/><Relationship Id="rId5" Type="http://schemas.openxmlformats.org/officeDocument/2006/relationships/hyperlink" Target="https://www.bundesfinanzministerium.de/Content/DE/Standardartikel/Themen/Oeffentliche_Finanzen/Subventionspolitik/2013_08_13_24-subventionsbericht-der-bundesregierung-anlage.pdf?__blob=publicationFile&amp;v=5" TargetMode="External"/><Relationship Id="rId4" Type="http://schemas.openxmlformats.org/officeDocument/2006/relationships/hyperlink" Target="http://www.bmub.bund.de/presse/pressemitteilungen/pm/artikel/finanzierung-der-braunkohlesanierung-ab-2013-steht/"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s://ijglobal.com/data/transaction/30453/nghi-son-oil-refinery-and-petrochemicals-complex-eca-2014" TargetMode="External"/><Relationship Id="rId1" Type="http://schemas.openxmlformats.org/officeDocument/2006/relationships/hyperlink" Target="https://ijglobal.com/data/transaction/19085/takoradi-ii-thermal-power-plant-expans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6"/>
  <sheetViews>
    <sheetView tabSelected="1" topLeftCell="B1" workbookViewId="0">
      <selection activeCell="B4" sqref="B4"/>
    </sheetView>
  </sheetViews>
  <sheetFormatPr defaultColWidth="8.75" defaultRowHeight="12.75" x14ac:dyDescent="0.2"/>
  <cols>
    <col min="1" max="1" width="8.75" style="8"/>
    <col min="2" max="2" width="112.75" style="8" customWidth="1"/>
    <col min="3" max="16384" width="8.75" style="8"/>
  </cols>
  <sheetData>
    <row r="1" spans="2:2" ht="37.5" customHeight="1" x14ac:dyDescent="0.2">
      <c r="B1" s="100" t="s">
        <v>192</v>
      </c>
    </row>
    <row r="3" spans="2:2" ht="38.25" x14ac:dyDescent="0.2">
      <c r="B3" s="101" t="s">
        <v>193</v>
      </c>
    </row>
    <row r="4" spans="2:2" ht="51" x14ac:dyDescent="0.2">
      <c r="B4" s="9" t="s">
        <v>194</v>
      </c>
    </row>
    <row r="5" spans="2:2" ht="27.75" customHeight="1" x14ac:dyDescent="0.2">
      <c r="B5" s="9" t="s">
        <v>153</v>
      </c>
    </row>
    <row r="6" spans="2:2" x14ac:dyDescent="0.2">
      <c r="B6" s="9"/>
    </row>
    <row r="7" spans="2:2" ht="15.75" x14ac:dyDescent="0.25">
      <c r="B7" s="102" t="s">
        <v>195</v>
      </c>
    </row>
    <row r="8" spans="2:2" ht="15.75" x14ac:dyDescent="0.2">
      <c r="B8" s="103" t="s">
        <v>196</v>
      </c>
    </row>
    <row r="10" spans="2:2" ht="15" x14ac:dyDescent="0.2">
      <c r="B10" s="104" t="s">
        <v>152</v>
      </c>
    </row>
    <row r="11" spans="2:2" ht="15" x14ac:dyDescent="0.2">
      <c r="B11" s="105" t="s">
        <v>151</v>
      </c>
    </row>
    <row r="12" spans="2:2" ht="15" x14ac:dyDescent="0.2">
      <c r="B12" s="106" t="s">
        <v>154</v>
      </c>
    </row>
    <row r="13" spans="2:2" ht="15" x14ac:dyDescent="0.2">
      <c r="B13" s="107" t="s">
        <v>155</v>
      </c>
    </row>
    <row r="14" spans="2:2" ht="15" x14ac:dyDescent="0.2">
      <c r="B14" s="107" t="s">
        <v>156</v>
      </c>
    </row>
    <row r="15" spans="2:2" ht="15" x14ac:dyDescent="0.2">
      <c r="B15" s="107" t="s">
        <v>157</v>
      </c>
    </row>
    <row r="16" spans="2:2" x14ac:dyDescent="0.2">
      <c r="B16" s="35"/>
    </row>
  </sheetData>
  <phoneticPr fontId="13" type="noConversion"/>
  <hyperlinks>
    <hyperlink ref="B11" location="'National Subsidies'!A1" display="National subsidies"/>
    <hyperlink ref="B12" location="'SOE Investment'!A1" display="SOE investment"/>
    <hyperlink ref="B13" location="PF_Summary!A1" display="Public finance (summary)"/>
    <hyperlink ref="B14" location="PF_Domestic_Full!A1" display="Public finance (domestic - full)"/>
    <hyperlink ref="B15" location="PF_International_Full!A1" display="Public finance (international - full)"/>
    <hyperlink ref="B7" r:id="rId1" display="Read the full report: www.odi.org/empty-promises  "/>
    <hyperlink ref="B8" r:id="rId2"/>
  </hyperlinks>
  <pageMargins left="0.7" right="0.7" top="0.75" bottom="0.75" header="0.3" footer="0.3"/>
  <pageSetup paperSize="9" orientation="portrait" r:id="rId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election activeCell="A3" sqref="A3:H4"/>
    </sheetView>
  </sheetViews>
  <sheetFormatPr defaultColWidth="11" defaultRowHeight="12.75" x14ac:dyDescent="0.2"/>
  <cols>
    <col min="1" max="1" width="26.5" style="8" customWidth="1"/>
    <col min="2" max="4" width="11" style="8"/>
    <col min="5" max="5" width="14.25" style="8" customWidth="1"/>
    <col min="6" max="7" width="12" style="8" bestFit="1" customWidth="1"/>
    <col min="8" max="8" width="73.25" style="8" customWidth="1"/>
    <col min="9" max="16384" width="11" style="8"/>
  </cols>
  <sheetData>
    <row r="1" spans="1:8" x14ac:dyDescent="0.2">
      <c r="A1" s="36" t="s">
        <v>135</v>
      </c>
      <c r="B1" s="17"/>
      <c r="C1" s="17"/>
      <c r="D1" s="17"/>
      <c r="E1" s="17"/>
      <c r="F1" s="17"/>
      <c r="G1" s="17"/>
      <c r="H1" s="17"/>
    </row>
    <row r="2" spans="1:8" ht="13.5" thickBot="1" x14ac:dyDescent="0.25"/>
    <row r="3" spans="1:8" ht="36" customHeight="1" x14ac:dyDescent="0.2">
      <c r="A3" s="85" t="s">
        <v>28</v>
      </c>
      <c r="B3" s="85" t="s">
        <v>29</v>
      </c>
      <c r="C3" s="85" t="s">
        <v>30</v>
      </c>
      <c r="D3" s="85" t="s">
        <v>33</v>
      </c>
      <c r="E3" s="87" t="s">
        <v>31</v>
      </c>
      <c r="F3" s="87" t="s">
        <v>32</v>
      </c>
      <c r="G3" s="85" t="s">
        <v>175</v>
      </c>
      <c r="H3" s="85" t="s">
        <v>104</v>
      </c>
    </row>
    <row r="4" spans="1:8" ht="13.5" thickBot="1" x14ac:dyDescent="0.25">
      <c r="A4" s="86"/>
      <c r="B4" s="86"/>
      <c r="C4" s="86"/>
      <c r="D4" s="86"/>
      <c r="E4" s="88"/>
      <c r="F4" s="88"/>
      <c r="G4" s="86"/>
      <c r="H4" s="86"/>
    </row>
    <row r="5" spans="1:8" ht="13.5" thickBot="1" x14ac:dyDescent="0.25">
      <c r="A5" s="30" t="s">
        <v>34</v>
      </c>
      <c r="B5" s="18"/>
      <c r="C5" s="18"/>
      <c r="D5" s="18"/>
      <c r="E5" s="18"/>
      <c r="F5" s="18"/>
      <c r="G5" s="18"/>
      <c r="H5" s="19"/>
    </row>
    <row r="6" spans="1:8" ht="26.25" thickBot="1" x14ac:dyDescent="0.25">
      <c r="A6" s="10" t="s">
        <v>129</v>
      </c>
      <c r="B6" s="11" t="s">
        <v>130</v>
      </c>
      <c r="C6" s="11" t="s">
        <v>11</v>
      </c>
      <c r="D6" s="11" t="s">
        <v>16</v>
      </c>
      <c r="E6" s="12" t="s">
        <v>131</v>
      </c>
      <c r="F6" s="12">
        <f>421000000/1000000</f>
        <v>421</v>
      </c>
      <c r="G6" s="11">
        <f>F6</f>
        <v>421</v>
      </c>
      <c r="H6" s="13" t="s">
        <v>132</v>
      </c>
    </row>
    <row r="7" spans="1:8" ht="77.25" thickBot="1" x14ac:dyDescent="0.25">
      <c r="A7" s="14" t="s">
        <v>133</v>
      </c>
      <c r="B7" s="15" t="s">
        <v>130</v>
      </c>
      <c r="C7" s="15" t="s">
        <v>149</v>
      </c>
      <c r="D7" s="15" t="s">
        <v>134</v>
      </c>
      <c r="E7" s="16">
        <f>383000000/1000000</f>
        <v>383</v>
      </c>
      <c r="F7" s="16">
        <f>383000000/1000000</f>
        <v>383</v>
      </c>
      <c r="G7" s="11">
        <f>AVERAGE(E7:F7)</f>
        <v>383</v>
      </c>
      <c r="H7" s="13" t="s">
        <v>178</v>
      </c>
    </row>
    <row r="8" spans="1:8" ht="26.25" thickBot="1" x14ac:dyDescent="0.25">
      <c r="A8" s="14" t="s">
        <v>179</v>
      </c>
      <c r="B8" s="15" t="s">
        <v>130</v>
      </c>
      <c r="C8" s="15" t="s">
        <v>11</v>
      </c>
      <c r="D8" s="15" t="s">
        <v>16</v>
      </c>
      <c r="E8" s="16" t="s">
        <v>131</v>
      </c>
      <c r="F8" s="16">
        <f>28900000/1000000</f>
        <v>28.9</v>
      </c>
      <c r="G8" s="11">
        <f>F8</f>
        <v>28.9</v>
      </c>
      <c r="H8" s="13" t="s">
        <v>132</v>
      </c>
    </row>
    <row r="9" spans="1:8" ht="16.899999999999999" customHeight="1" thickBot="1" x14ac:dyDescent="0.25">
      <c r="A9" s="29" t="s">
        <v>35</v>
      </c>
      <c r="B9" s="21"/>
      <c r="C9" s="21"/>
      <c r="D9" s="21"/>
      <c r="E9" s="21"/>
      <c r="F9" s="21"/>
      <c r="G9" s="21"/>
      <c r="H9" s="22"/>
    </row>
    <row r="10" spans="1:8" ht="39" thickBot="1" x14ac:dyDescent="0.25">
      <c r="A10" s="10" t="s">
        <v>180</v>
      </c>
      <c r="B10" s="11" t="s">
        <v>181</v>
      </c>
      <c r="C10" s="11" t="s">
        <v>11</v>
      </c>
      <c r="D10" s="11" t="s">
        <v>182</v>
      </c>
      <c r="E10" s="12">
        <f>1419000000/1000000</f>
        <v>1419</v>
      </c>
      <c r="F10" s="12">
        <f>1495000000/1000000</f>
        <v>1495</v>
      </c>
      <c r="G10" s="11">
        <f>AVERAGE(E10:F10)</f>
        <v>1457</v>
      </c>
      <c r="H10" s="13" t="s">
        <v>178</v>
      </c>
    </row>
    <row r="11" spans="1:8" ht="51.75" thickBot="1" x14ac:dyDescent="0.25">
      <c r="A11" s="14" t="s">
        <v>183</v>
      </c>
      <c r="B11" s="15" t="s">
        <v>181</v>
      </c>
      <c r="C11" s="15" t="s">
        <v>11</v>
      </c>
      <c r="D11" s="15" t="s">
        <v>184</v>
      </c>
      <c r="E11" s="16">
        <f>305000000/1000000</f>
        <v>305</v>
      </c>
      <c r="F11" s="16">
        <f>305000000/1000000</f>
        <v>305</v>
      </c>
      <c r="G11" s="11">
        <f>AVERAGE(E11:F11)</f>
        <v>305</v>
      </c>
      <c r="H11" s="13" t="s">
        <v>185</v>
      </c>
    </row>
    <row r="12" spans="1:8" ht="39" thickBot="1" x14ac:dyDescent="0.25">
      <c r="A12" s="14" t="s">
        <v>186</v>
      </c>
      <c r="B12" s="15" t="s">
        <v>181</v>
      </c>
      <c r="C12" s="15" t="s">
        <v>11</v>
      </c>
      <c r="D12" s="15" t="s">
        <v>182</v>
      </c>
      <c r="E12" s="16">
        <f>151000000/1000000</f>
        <v>151</v>
      </c>
      <c r="F12" s="16">
        <f>151000000/1000000</f>
        <v>151</v>
      </c>
      <c r="G12" s="11">
        <f>AVERAGE(E12:F12)</f>
        <v>151</v>
      </c>
      <c r="H12" s="13" t="s">
        <v>178</v>
      </c>
    </row>
    <row r="13" spans="1:8" ht="26.25" thickBot="1" x14ac:dyDescent="0.25">
      <c r="A13" s="14" t="s">
        <v>187</v>
      </c>
      <c r="B13" s="15" t="s">
        <v>181</v>
      </c>
      <c r="C13" s="15" t="s">
        <v>188</v>
      </c>
      <c r="D13" s="15" t="s">
        <v>189</v>
      </c>
      <c r="E13" s="16">
        <f>44000000/1000000</f>
        <v>44</v>
      </c>
      <c r="F13" s="16">
        <f>46000000/1000000</f>
        <v>46</v>
      </c>
      <c r="G13" s="11">
        <f>AVERAGE(E13:F13)</f>
        <v>45</v>
      </c>
      <c r="H13" s="13" t="s">
        <v>190</v>
      </c>
    </row>
    <row r="14" spans="1:8" ht="16.899999999999999" customHeight="1" thickBot="1" x14ac:dyDescent="0.25">
      <c r="A14" s="20" t="s">
        <v>36</v>
      </c>
      <c r="B14" s="21"/>
      <c r="C14" s="21"/>
      <c r="D14" s="21"/>
      <c r="E14" s="21"/>
      <c r="F14" s="21"/>
      <c r="G14" s="21"/>
      <c r="H14" s="22"/>
    </row>
    <row r="15" spans="1:8" ht="13.5" thickBot="1" x14ac:dyDescent="0.25">
      <c r="A15" s="23" t="s">
        <v>191</v>
      </c>
      <c r="B15" s="24"/>
      <c r="C15" s="24"/>
      <c r="D15" s="25"/>
      <c r="E15" s="24"/>
      <c r="F15" s="26"/>
      <c r="G15" s="26"/>
      <c r="H15" s="24"/>
    </row>
    <row r="16" spans="1:8" ht="13.5" thickBot="1" x14ac:dyDescent="0.25">
      <c r="A16" s="89" t="s">
        <v>150</v>
      </c>
      <c r="B16" s="90"/>
      <c r="C16" s="91"/>
      <c r="D16" s="24"/>
      <c r="E16" s="27"/>
      <c r="F16" s="7"/>
      <c r="G16" s="26">
        <f>SUM(G6:G13)</f>
        <v>2790.9</v>
      </c>
      <c r="H16" s="24"/>
    </row>
    <row r="17" spans="1:8" ht="13.5" thickBot="1" x14ac:dyDescent="0.25">
      <c r="A17" s="89" t="s">
        <v>173</v>
      </c>
      <c r="B17" s="90"/>
      <c r="C17" s="91"/>
      <c r="D17" s="27"/>
      <c r="E17" s="27"/>
      <c r="F17" s="6"/>
      <c r="G17" s="26">
        <f>G16*((0.784+0.783)/2)</f>
        <v>2186.6701500000004</v>
      </c>
      <c r="H17" s="27"/>
    </row>
    <row r="18" spans="1:8" x14ac:dyDescent="0.2">
      <c r="E18" s="28"/>
      <c r="F18" s="28"/>
      <c r="G18" s="28"/>
    </row>
    <row r="19" spans="1:8" x14ac:dyDescent="0.2">
      <c r="D19" s="28"/>
      <c r="E19" s="28"/>
      <c r="G19" s="28"/>
    </row>
    <row r="21" spans="1:8" x14ac:dyDescent="0.2">
      <c r="G21" s="28"/>
    </row>
  </sheetData>
  <mergeCells count="10">
    <mergeCell ref="A17:C17"/>
    <mergeCell ref="A16:C16"/>
    <mergeCell ref="A3:A4"/>
    <mergeCell ref="B3:B4"/>
    <mergeCell ref="C3:C4"/>
    <mergeCell ref="G3:G4"/>
    <mergeCell ref="D3:D4"/>
    <mergeCell ref="H3:H4"/>
    <mergeCell ref="E3:E4"/>
    <mergeCell ref="F3:F4"/>
  </mergeCells>
  <phoneticPr fontId="13" type="noConversion"/>
  <hyperlinks>
    <hyperlink ref="H6" r:id="rId1"/>
    <hyperlink ref="H8" r:id="rId2"/>
    <hyperlink ref="H7" r:id="rId3"/>
    <hyperlink ref="H11" r:id="rId4"/>
    <hyperlink ref="H10" r:id="rId5"/>
    <hyperlink ref="H12" r:id="rId6"/>
    <hyperlink ref="H13" r:id="rId7"/>
  </hyperlinks>
  <pageMargins left="0.75" right="0.75" top="1" bottom="1" header="0.5" footer="0.5"/>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workbookViewId="0">
      <selection activeCell="D9" sqref="D9"/>
    </sheetView>
  </sheetViews>
  <sheetFormatPr defaultColWidth="8.75" defaultRowHeight="12.75" x14ac:dyDescent="0.2"/>
  <cols>
    <col min="1" max="16384" width="8.75" style="8"/>
  </cols>
  <sheetData>
    <row r="1" spans="1:8" x14ac:dyDescent="0.2">
      <c r="A1" s="92" t="s">
        <v>24</v>
      </c>
      <c r="B1" s="92"/>
      <c r="C1" s="92"/>
      <c r="D1" s="92"/>
      <c r="E1" s="92"/>
      <c r="F1" s="92"/>
      <c r="G1" s="92"/>
      <c r="H1" s="92"/>
    </row>
    <row r="3" spans="1:8" x14ac:dyDescent="0.2">
      <c r="B3" s="8" t="s">
        <v>163</v>
      </c>
    </row>
  </sheetData>
  <mergeCells count="1">
    <mergeCell ref="A1:H1"/>
  </mergeCells>
  <phoneticPr fontId="13" type="noConversion"/>
  <pageMargins left="0.7" right="0.7" top="0.75" bottom="0.75" header="0.3" footer="0.3"/>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heetViews>
  <sheetFormatPr defaultColWidth="11" defaultRowHeight="12.75" x14ac:dyDescent="0.2"/>
  <cols>
    <col min="1" max="1" width="33.5" style="8" customWidth="1"/>
    <col min="2" max="2" width="9.25" style="8" customWidth="1"/>
    <col min="3" max="4" width="10.25" style="8" customWidth="1"/>
    <col min="5" max="5" width="11" style="8" customWidth="1"/>
    <col min="6" max="6" width="9.75" style="8" customWidth="1"/>
    <col min="7" max="7" width="13" style="8" customWidth="1"/>
    <col min="8" max="8" width="10.75" style="8" customWidth="1"/>
    <col min="9" max="16384" width="11" style="8"/>
  </cols>
  <sheetData>
    <row r="1" spans="1:8" x14ac:dyDescent="0.2">
      <c r="A1" s="31" t="s">
        <v>25</v>
      </c>
    </row>
    <row r="2" spans="1:8" ht="13.5" thickBot="1" x14ac:dyDescent="0.25"/>
    <row r="3" spans="1:8" ht="64.5" thickBot="1" x14ac:dyDescent="0.25">
      <c r="A3" s="64" t="s">
        <v>38</v>
      </c>
      <c r="B3" s="75" t="s">
        <v>13</v>
      </c>
      <c r="C3" s="75" t="s">
        <v>14</v>
      </c>
      <c r="D3" s="75" t="s">
        <v>51</v>
      </c>
      <c r="E3" s="75" t="s">
        <v>52</v>
      </c>
      <c r="F3" s="65" t="s">
        <v>53</v>
      </c>
      <c r="G3" s="64" t="s">
        <v>54</v>
      </c>
      <c r="H3" s="64" t="s">
        <v>55</v>
      </c>
    </row>
    <row r="4" spans="1:8" x14ac:dyDescent="0.2">
      <c r="A4" s="93" t="s">
        <v>39</v>
      </c>
      <c r="B4" s="94"/>
      <c r="C4" s="94"/>
      <c r="D4" s="94"/>
      <c r="E4" s="94"/>
      <c r="F4" s="94"/>
      <c r="G4" s="94"/>
      <c r="H4" s="95"/>
    </row>
    <row r="5" spans="1:8" x14ac:dyDescent="0.2">
      <c r="A5" s="66" t="s">
        <v>56</v>
      </c>
      <c r="B5" s="67"/>
      <c r="C5" s="67"/>
      <c r="D5" s="67"/>
      <c r="E5" s="67">
        <f>PF_Domestic_Full!E4/1000000</f>
        <v>85.65</v>
      </c>
      <c r="F5" s="67"/>
      <c r="G5" s="67">
        <f>SUM(B5:F5)</f>
        <v>85.65</v>
      </c>
      <c r="H5" s="68">
        <f>G5/2</f>
        <v>42.825000000000003</v>
      </c>
    </row>
    <row r="6" spans="1:8" x14ac:dyDescent="0.2">
      <c r="A6" s="76" t="s">
        <v>57</v>
      </c>
      <c r="B6" s="77">
        <f>SUM(B5:B5)</f>
        <v>0</v>
      </c>
      <c r="C6" s="77">
        <f>SUM(C5:C5)</f>
        <v>0</v>
      </c>
      <c r="D6" s="77">
        <f>SUM(D5:D5)</f>
        <v>0</v>
      </c>
      <c r="E6" s="77">
        <f>SUM(E5:E5)</f>
        <v>85.65</v>
      </c>
      <c r="F6" s="77">
        <f>SUM(F5:F5)</f>
        <v>0</v>
      </c>
      <c r="G6" s="77">
        <f>SUM(B6:F6)</f>
        <v>85.65</v>
      </c>
      <c r="H6" s="78">
        <f t="shared" ref="H6" si="0">G6/2</f>
        <v>42.825000000000003</v>
      </c>
    </row>
    <row r="7" spans="1:8" x14ac:dyDescent="0.2">
      <c r="A7" s="96" t="s">
        <v>40</v>
      </c>
      <c r="B7" s="97"/>
      <c r="C7" s="97"/>
      <c r="D7" s="97"/>
      <c r="E7" s="97"/>
      <c r="F7" s="97"/>
      <c r="G7" s="97"/>
      <c r="H7" s="98"/>
    </row>
    <row r="8" spans="1:8" x14ac:dyDescent="0.2">
      <c r="A8" s="73" t="s">
        <v>58</v>
      </c>
      <c r="B8" s="70">
        <f>PF_International_Full!B35</f>
        <v>84.503731999999999</v>
      </c>
      <c r="C8" s="70">
        <f>PF_International_Full!C35</f>
        <v>1017.231721</v>
      </c>
      <c r="D8" s="70">
        <f>PF_International_Full!D35</f>
        <v>702.78</v>
      </c>
      <c r="E8" s="70">
        <f>PF_International_Full!E35</f>
        <v>250</v>
      </c>
      <c r="F8" s="70">
        <f>PF_International_Full!F35</f>
        <v>36.25</v>
      </c>
      <c r="G8" s="70">
        <f>SUM(B8:F8)</f>
        <v>2090.765453</v>
      </c>
      <c r="H8" s="71">
        <f>G8/2</f>
        <v>1045.3827265</v>
      </c>
    </row>
    <row r="9" spans="1:8" x14ac:dyDescent="0.2">
      <c r="A9" s="66" t="s">
        <v>12</v>
      </c>
      <c r="B9" s="70">
        <f>PF_International_Full!B36</f>
        <v>0</v>
      </c>
      <c r="C9" s="70">
        <f>PF_International_Full!C36</f>
        <v>399.924936</v>
      </c>
      <c r="D9" s="70">
        <f>PF_International_Full!D36</f>
        <v>299.58999999999997</v>
      </c>
      <c r="E9" s="70">
        <f>PF_International_Full!E36</f>
        <v>545.52</v>
      </c>
      <c r="F9" s="70">
        <f>PF_International_Full!F36</f>
        <v>71.222945999999993</v>
      </c>
      <c r="G9" s="70">
        <f t="shared" ref="G9" si="1">SUM(B9:F9)</f>
        <v>1316.2578820000001</v>
      </c>
      <c r="H9" s="71">
        <f t="shared" ref="H9:H10" si="2">G9/2</f>
        <v>658.12894100000005</v>
      </c>
    </row>
    <row r="10" spans="1:8" x14ac:dyDescent="0.2">
      <c r="A10" s="72" t="s">
        <v>59</v>
      </c>
      <c r="B10" s="69">
        <f>(450695*2)/1000000</f>
        <v>0.90139000000000002</v>
      </c>
      <c r="C10" s="69">
        <f>(34521930*2)/1000000</f>
        <v>69.043859999999995</v>
      </c>
      <c r="D10" s="69">
        <f>(192767139*2)/1000000</f>
        <v>385.53427799999997</v>
      </c>
      <c r="E10" s="69">
        <f>(620039438*2)/1000000</f>
        <v>1240.078876</v>
      </c>
      <c r="F10" s="69"/>
      <c r="G10" s="67">
        <f>SUM(B10:F10)</f>
        <v>1695.5584039999999</v>
      </c>
      <c r="H10" s="74">
        <f t="shared" si="2"/>
        <v>847.77920199999994</v>
      </c>
    </row>
    <row r="11" spans="1:8" x14ac:dyDescent="0.2">
      <c r="A11" s="79" t="s">
        <v>162</v>
      </c>
      <c r="B11" s="77">
        <f t="shared" ref="B11:H11" si="3">SUM(B8:B10)</f>
        <v>85.405122000000006</v>
      </c>
      <c r="C11" s="77">
        <f t="shared" si="3"/>
        <v>1486.200517</v>
      </c>
      <c r="D11" s="77">
        <f t="shared" si="3"/>
        <v>1387.904278</v>
      </c>
      <c r="E11" s="77">
        <f t="shared" si="3"/>
        <v>2035.598876</v>
      </c>
      <c r="F11" s="77">
        <f t="shared" si="3"/>
        <v>107.47294599999999</v>
      </c>
      <c r="G11" s="77">
        <f t="shared" si="3"/>
        <v>5102.5817389999993</v>
      </c>
      <c r="H11" s="77">
        <f t="shared" si="3"/>
        <v>2551.2908694999996</v>
      </c>
    </row>
    <row r="12" spans="1:8" x14ac:dyDescent="0.2">
      <c r="A12" s="80"/>
      <c r="B12" s="81"/>
      <c r="C12" s="81"/>
      <c r="D12" s="81"/>
      <c r="E12" s="81"/>
      <c r="F12" s="81"/>
      <c r="G12" s="81"/>
      <c r="H12" s="81"/>
    </row>
    <row r="13" spans="1:8" ht="13.5" thickBot="1" x14ac:dyDescent="0.25">
      <c r="A13" s="82" t="s">
        <v>128</v>
      </c>
      <c r="B13" s="83">
        <f t="shared" ref="B13:H13" si="4">B6+B11</f>
        <v>85.405122000000006</v>
      </c>
      <c r="C13" s="83">
        <f t="shared" si="4"/>
        <v>1486.200517</v>
      </c>
      <c r="D13" s="83">
        <f t="shared" si="4"/>
        <v>1387.904278</v>
      </c>
      <c r="E13" s="83">
        <f t="shared" si="4"/>
        <v>2121.2488760000001</v>
      </c>
      <c r="F13" s="83">
        <f t="shared" si="4"/>
        <v>107.47294599999999</v>
      </c>
      <c r="G13" s="83">
        <f t="shared" si="4"/>
        <v>5188.2317389999989</v>
      </c>
      <c r="H13" s="83">
        <f t="shared" si="4"/>
        <v>2594.1158694999995</v>
      </c>
    </row>
    <row r="15" spans="1:8" x14ac:dyDescent="0.2">
      <c r="H15" s="84"/>
    </row>
  </sheetData>
  <mergeCells count="2">
    <mergeCell ref="A4:H4"/>
    <mergeCell ref="A7:H7"/>
  </mergeCells>
  <phoneticPr fontId="13" type="noConversion"/>
  <pageMargins left="0.75" right="0.75" top="1" bottom="1" header="0.5" footer="0.5"/>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F6" sqref="F6:G6"/>
    </sheetView>
  </sheetViews>
  <sheetFormatPr defaultColWidth="11" defaultRowHeight="12.75" x14ac:dyDescent="0.2"/>
  <cols>
    <col min="1" max="1" width="11" style="8"/>
    <col min="2" max="2" width="20" style="8" customWidth="1"/>
    <col min="3" max="3" width="31.25" style="8" customWidth="1"/>
    <col min="4" max="4" width="21.25" style="8" customWidth="1"/>
    <col min="5" max="5" width="12.25" style="8" bestFit="1" customWidth="1"/>
    <col min="6" max="7" width="12.75" style="8" bestFit="1" customWidth="1"/>
    <col min="8" max="16384" width="11" style="8"/>
  </cols>
  <sheetData>
    <row r="1" spans="1:7" x14ac:dyDescent="0.2">
      <c r="A1" s="31" t="s">
        <v>174</v>
      </c>
    </row>
    <row r="2" spans="1:7" ht="13.5" thickBot="1" x14ac:dyDescent="0.25"/>
    <row r="3" spans="1:7" ht="26.25" thickBot="1" x14ac:dyDescent="0.25">
      <c r="A3" s="32" t="s">
        <v>48</v>
      </c>
      <c r="B3" s="32" t="s">
        <v>41</v>
      </c>
      <c r="C3" s="33" t="s">
        <v>42</v>
      </c>
      <c r="D3" s="33" t="s">
        <v>43</v>
      </c>
      <c r="E3" s="33" t="s">
        <v>44</v>
      </c>
      <c r="F3" s="33" t="s">
        <v>45</v>
      </c>
      <c r="G3" s="33" t="s">
        <v>46</v>
      </c>
    </row>
    <row r="4" spans="1:7" s="2" customFormat="1" ht="39" thickBot="1" x14ac:dyDescent="0.25">
      <c r="A4" s="5" t="s">
        <v>49</v>
      </c>
      <c r="B4" s="5" t="s">
        <v>50</v>
      </c>
      <c r="C4" s="4" t="s">
        <v>60</v>
      </c>
      <c r="D4" s="3" t="s">
        <v>176</v>
      </c>
      <c r="E4" s="1">
        <v>85650000</v>
      </c>
      <c r="F4" s="37">
        <v>2013</v>
      </c>
      <c r="G4" s="1">
        <f>E4/2</f>
        <v>42825000</v>
      </c>
    </row>
    <row r="6" spans="1:7" x14ac:dyDescent="0.2">
      <c r="E6" s="34" t="s">
        <v>127</v>
      </c>
      <c r="F6" s="38">
        <f>SUM(E4:E4)</f>
        <v>85650000</v>
      </c>
      <c r="G6" s="38">
        <f>G4</f>
        <v>42825000</v>
      </c>
    </row>
  </sheetData>
  <phoneticPr fontId="13" type="noConversion"/>
  <pageMargins left="0.75" right="0.75" top="1" bottom="1" header="0.5" footer="0.5"/>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7"/>
  <sheetViews>
    <sheetView workbookViewId="0"/>
  </sheetViews>
  <sheetFormatPr defaultColWidth="11" defaultRowHeight="15.75" x14ac:dyDescent="0.25"/>
  <cols>
    <col min="1" max="1" width="11" style="40"/>
    <col min="2" max="2" width="18.75" style="40" customWidth="1"/>
    <col min="3" max="3" width="12.25" style="40" customWidth="1"/>
    <col min="4" max="4" width="63" style="40" customWidth="1"/>
    <col min="5" max="7" width="12.25" style="40" customWidth="1"/>
    <col min="8" max="8" width="14" style="40" customWidth="1"/>
    <col min="9" max="9" width="12.25" style="40" customWidth="1"/>
    <col min="10" max="10" width="19" style="40" customWidth="1"/>
    <col min="11" max="11" width="11" style="40"/>
    <col min="13" max="13" width="12.75" customWidth="1"/>
    <col min="14" max="14" width="35.25" customWidth="1"/>
    <col min="15" max="15" width="14.25" customWidth="1"/>
    <col min="16" max="16" width="15" customWidth="1"/>
    <col min="17" max="19" width="17.25" customWidth="1"/>
    <col min="20" max="20" width="19.75" customWidth="1"/>
    <col min="22" max="22" width="17.75" customWidth="1"/>
    <col min="24" max="24" width="19.75" customWidth="1"/>
    <col min="37" max="16384" width="11" style="40"/>
  </cols>
  <sheetData>
    <row r="1" spans="1:11" x14ac:dyDescent="0.25">
      <c r="A1" s="39" t="s">
        <v>177</v>
      </c>
    </row>
    <row r="2" spans="1:11" ht="16.5" thickBot="1" x14ac:dyDescent="0.3">
      <c r="A2" s="99"/>
      <c r="B2" s="99"/>
      <c r="C2" s="99"/>
      <c r="D2" s="99"/>
      <c r="E2" s="99"/>
      <c r="F2" s="99"/>
      <c r="G2" s="99"/>
      <c r="H2" s="99"/>
      <c r="I2" s="99"/>
    </row>
    <row r="3" spans="1:11" ht="27" thickBot="1" x14ac:dyDescent="0.3">
      <c r="A3" s="45" t="s">
        <v>48</v>
      </c>
      <c r="B3" s="45" t="s">
        <v>41</v>
      </c>
      <c r="C3" s="46" t="s">
        <v>47</v>
      </c>
      <c r="D3" s="46" t="s">
        <v>42</v>
      </c>
      <c r="E3" s="46" t="s">
        <v>43</v>
      </c>
      <c r="F3" s="46" t="s">
        <v>126</v>
      </c>
      <c r="G3" s="46" t="s">
        <v>100</v>
      </c>
      <c r="H3" s="46" t="s">
        <v>44</v>
      </c>
      <c r="I3" s="46" t="s">
        <v>45</v>
      </c>
      <c r="J3" s="46" t="s">
        <v>104</v>
      </c>
    </row>
    <row r="4" spans="1:11" ht="16.5" thickBot="1" x14ac:dyDescent="0.3">
      <c r="A4" s="41" t="s">
        <v>61</v>
      </c>
      <c r="B4" s="41" t="s">
        <v>87</v>
      </c>
      <c r="C4" s="41" t="s">
        <v>70</v>
      </c>
      <c r="D4" s="41" t="s">
        <v>117</v>
      </c>
      <c r="E4" s="41" t="s">
        <v>11</v>
      </c>
      <c r="F4" s="41" t="s">
        <v>20</v>
      </c>
      <c r="G4" s="41" t="s">
        <v>37</v>
      </c>
      <c r="H4" s="47">
        <v>997000000</v>
      </c>
      <c r="I4" s="41">
        <v>2013</v>
      </c>
      <c r="J4" s="41" t="s">
        <v>113</v>
      </c>
      <c r="K4" s="42" t="s">
        <v>123</v>
      </c>
    </row>
    <row r="5" spans="1:11" ht="16.5" thickBot="1" x14ac:dyDescent="0.3">
      <c r="A5" s="41" t="s">
        <v>61</v>
      </c>
      <c r="B5" s="41" t="s">
        <v>88</v>
      </c>
      <c r="C5" s="41" t="s">
        <v>71</v>
      </c>
      <c r="D5" s="41" t="s">
        <v>88</v>
      </c>
      <c r="E5" s="41" t="s">
        <v>11</v>
      </c>
      <c r="F5" s="41" t="s">
        <v>21</v>
      </c>
      <c r="G5" s="41" t="s">
        <v>16</v>
      </c>
      <c r="H5" s="47">
        <v>20391232</v>
      </c>
      <c r="I5" s="41">
        <v>2013</v>
      </c>
      <c r="J5" s="41" t="s">
        <v>114</v>
      </c>
      <c r="K5" s="42" t="s">
        <v>123</v>
      </c>
    </row>
    <row r="6" spans="1:11" ht="16.5" thickBot="1" x14ac:dyDescent="0.3">
      <c r="A6" s="41" t="s">
        <v>61</v>
      </c>
      <c r="B6" s="41" t="s">
        <v>89</v>
      </c>
      <c r="C6" s="41" t="s">
        <v>72</v>
      </c>
      <c r="D6" s="41" t="s">
        <v>118</v>
      </c>
      <c r="E6" s="41" t="s">
        <v>98</v>
      </c>
      <c r="F6" s="41" t="s">
        <v>21</v>
      </c>
      <c r="G6" s="41" t="s">
        <v>17</v>
      </c>
      <c r="H6" s="47">
        <v>27780000</v>
      </c>
      <c r="I6" s="41">
        <v>2013</v>
      </c>
      <c r="J6" s="41" t="s">
        <v>109</v>
      </c>
      <c r="K6" s="42" t="s">
        <v>123</v>
      </c>
    </row>
    <row r="7" spans="1:11" ht="16.5" thickBot="1" x14ac:dyDescent="0.3">
      <c r="A7" s="41" t="s">
        <v>61</v>
      </c>
      <c r="B7" s="41" t="s">
        <v>80</v>
      </c>
      <c r="C7" s="41" t="s">
        <v>63</v>
      </c>
      <c r="D7" s="41" t="s">
        <v>80</v>
      </c>
      <c r="E7" s="41" t="s">
        <v>11</v>
      </c>
      <c r="F7" s="41" t="s">
        <v>21</v>
      </c>
      <c r="G7" s="41" t="s">
        <v>16</v>
      </c>
      <c r="H7" s="47">
        <v>64112500</v>
      </c>
      <c r="I7" s="41">
        <v>2013</v>
      </c>
      <c r="J7" s="41" t="s">
        <v>106</v>
      </c>
      <c r="K7" s="42" t="s">
        <v>123</v>
      </c>
    </row>
    <row r="8" spans="1:11" ht="16.5" thickBot="1" x14ac:dyDescent="0.3">
      <c r="A8" s="41" t="s">
        <v>61</v>
      </c>
      <c r="B8" s="43" t="s">
        <v>5</v>
      </c>
      <c r="C8" s="41" t="s">
        <v>78</v>
      </c>
      <c r="D8" s="41" t="s">
        <v>147</v>
      </c>
      <c r="E8" s="41" t="s">
        <v>98</v>
      </c>
      <c r="F8" s="41" t="s">
        <v>21</v>
      </c>
      <c r="G8" s="41" t="s">
        <v>21</v>
      </c>
      <c r="H8" s="47">
        <v>675000000</v>
      </c>
      <c r="I8" s="41">
        <v>2013</v>
      </c>
      <c r="J8" s="41" t="s">
        <v>170</v>
      </c>
      <c r="K8" s="42" t="s">
        <v>123</v>
      </c>
    </row>
    <row r="9" spans="1:11" ht="16.5" thickBot="1" x14ac:dyDescent="0.3">
      <c r="A9" s="41" t="s">
        <v>61</v>
      </c>
      <c r="B9" s="41" t="s">
        <v>4</v>
      </c>
      <c r="C9" s="41" t="s">
        <v>77</v>
      </c>
      <c r="D9" s="41" t="s">
        <v>146</v>
      </c>
      <c r="E9" s="41" t="s">
        <v>98</v>
      </c>
      <c r="F9" s="41" t="s">
        <v>20</v>
      </c>
      <c r="G9" s="41" t="s">
        <v>20</v>
      </c>
      <c r="H9" s="47">
        <v>250000000</v>
      </c>
      <c r="I9" s="41">
        <v>2014</v>
      </c>
      <c r="J9" s="41" t="s">
        <v>169</v>
      </c>
      <c r="K9" s="42" t="s">
        <v>123</v>
      </c>
    </row>
    <row r="10" spans="1:11" ht="16.5" thickBot="1" x14ac:dyDescent="0.3">
      <c r="A10" s="41" t="s">
        <v>61</v>
      </c>
      <c r="B10" s="41" t="s">
        <v>2</v>
      </c>
      <c r="C10" s="41" t="s">
        <v>68</v>
      </c>
      <c r="D10" s="41" t="s">
        <v>2</v>
      </c>
      <c r="E10" s="41" t="s">
        <v>11</v>
      </c>
      <c r="F10" s="41" t="s">
        <v>20</v>
      </c>
      <c r="G10" s="41" t="s">
        <v>19</v>
      </c>
      <c r="H10" s="47">
        <v>20231721</v>
      </c>
      <c r="I10" s="41">
        <v>2014</v>
      </c>
      <c r="J10" s="41" t="s">
        <v>167</v>
      </c>
      <c r="K10" s="42" t="s">
        <v>123</v>
      </c>
    </row>
    <row r="11" spans="1:11" ht="16.5" thickBot="1" x14ac:dyDescent="0.3">
      <c r="A11" s="41" t="s">
        <v>61</v>
      </c>
      <c r="B11" s="41" t="s">
        <v>6</v>
      </c>
      <c r="C11" s="41" t="s">
        <v>62</v>
      </c>
      <c r="D11" s="41"/>
      <c r="E11" s="41" t="s">
        <v>99</v>
      </c>
      <c r="F11" s="41" t="s">
        <v>20</v>
      </c>
      <c r="G11" s="41" t="s">
        <v>22</v>
      </c>
      <c r="H11" s="47">
        <v>36250000</v>
      </c>
      <c r="I11" s="41">
        <v>2014</v>
      </c>
      <c r="J11" s="41" t="s">
        <v>171</v>
      </c>
      <c r="K11" s="42" t="s">
        <v>123</v>
      </c>
    </row>
    <row r="12" spans="1:11" ht="16.5" thickBot="1" x14ac:dyDescent="0.3">
      <c r="A12" s="41" t="s">
        <v>49</v>
      </c>
      <c r="B12" s="41" t="s">
        <v>62</v>
      </c>
      <c r="C12" s="41" t="s">
        <v>62</v>
      </c>
      <c r="D12" s="41" t="s">
        <v>101</v>
      </c>
      <c r="E12" s="41" t="s">
        <v>11</v>
      </c>
      <c r="F12" s="41" t="s">
        <v>22</v>
      </c>
      <c r="G12" s="41" t="s">
        <v>15</v>
      </c>
      <c r="H12" s="47">
        <v>31222946</v>
      </c>
      <c r="I12" s="41">
        <v>2013</v>
      </c>
      <c r="J12" s="41" t="s">
        <v>105</v>
      </c>
      <c r="K12" s="42" t="s">
        <v>123</v>
      </c>
    </row>
    <row r="13" spans="1:11" ht="16.5" thickBot="1" x14ac:dyDescent="0.3">
      <c r="A13" s="41" t="s">
        <v>49</v>
      </c>
      <c r="B13" s="41" t="s">
        <v>81</v>
      </c>
      <c r="C13" s="41" t="s">
        <v>64</v>
      </c>
      <c r="D13" s="41" t="s">
        <v>102</v>
      </c>
      <c r="E13" s="41" t="s">
        <v>97</v>
      </c>
      <c r="F13" s="41" t="s">
        <v>20</v>
      </c>
      <c r="G13" s="41" t="s">
        <v>37</v>
      </c>
      <c r="H13" s="47">
        <v>90830000</v>
      </c>
      <c r="I13" s="41">
        <v>2013</v>
      </c>
      <c r="J13" s="41" t="s">
        <v>107</v>
      </c>
      <c r="K13" s="42" t="s">
        <v>123</v>
      </c>
    </row>
    <row r="14" spans="1:11" ht="16.5" thickBot="1" x14ac:dyDescent="0.3">
      <c r="A14" s="41" t="s">
        <v>49</v>
      </c>
      <c r="B14" s="41" t="s">
        <v>82</v>
      </c>
      <c r="C14" s="41" t="s">
        <v>65</v>
      </c>
      <c r="D14" s="41" t="s">
        <v>103</v>
      </c>
      <c r="E14" s="41" t="s">
        <v>98</v>
      </c>
      <c r="F14" s="41" t="s">
        <v>20</v>
      </c>
      <c r="G14" s="41" t="s">
        <v>37</v>
      </c>
      <c r="H14" s="47">
        <v>66000000</v>
      </c>
      <c r="I14" s="41">
        <v>2013</v>
      </c>
      <c r="J14" s="41" t="s">
        <v>108</v>
      </c>
      <c r="K14" s="42" t="s">
        <v>123</v>
      </c>
    </row>
    <row r="15" spans="1:11" ht="16.5" thickBot="1" x14ac:dyDescent="0.3">
      <c r="A15" s="41" t="s">
        <v>49</v>
      </c>
      <c r="B15" s="41" t="s">
        <v>83</v>
      </c>
      <c r="C15" s="41" t="s">
        <v>66</v>
      </c>
      <c r="D15" s="41" t="s">
        <v>26</v>
      </c>
      <c r="E15" s="41" t="s">
        <v>98</v>
      </c>
      <c r="F15" s="41" t="s">
        <v>21</v>
      </c>
      <c r="G15" s="41" t="s">
        <v>17</v>
      </c>
      <c r="H15" s="47">
        <v>72950000</v>
      </c>
      <c r="I15" s="41">
        <v>2013</v>
      </c>
      <c r="J15" s="41" t="s">
        <v>109</v>
      </c>
      <c r="K15" s="42" t="s">
        <v>123</v>
      </c>
    </row>
    <row r="16" spans="1:11" ht="16.5" thickBot="1" x14ac:dyDescent="0.3">
      <c r="A16" s="41" t="s">
        <v>49</v>
      </c>
      <c r="B16" s="41" t="s">
        <v>10</v>
      </c>
      <c r="C16" s="41" t="s">
        <v>136</v>
      </c>
      <c r="D16" s="41" t="s">
        <v>124</v>
      </c>
      <c r="E16" s="41" t="s">
        <v>98</v>
      </c>
      <c r="F16" s="41" t="s">
        <v>137</v>
      </c>
      <c r="G16" s="41" t="s">
        <v>37</v>
      </c>
      <c r="H16" s="47">
        <v>24900000</v>
      </c>
      <c r="I16" s="41">
        <v>2013</v>
      </c>
      <c r="J16" s="41" t="s">
        <v>109</v>
      </c>
      <c r="K16" s="42" t="s">
        <v>123</v>
      </c>
    </row>
    <row r="17" spans="1:11" ht="16.5" thickBot="1" x14ac:dyDescent="0.3">
      <c r="A17" s="41" t="s">
        <v>49</v>
      </c>
      <c r="B17" s="41" t="s">
        <v>90</v>
      </c>
      <c r="C17" s="41" t="s">
        <v>73</v>
      </c>
      <c r="D17" s="41" t="s">
        <v>119</v>
      </c>
      <c r="E17" s="41" t="s">
        <v>98</v>
      </c>
      <c r="F17" s="41" t="s">
        <v>21</v>
      </c>
      <c r="G17" s="41" t="s">
        <v>17</v>
      </c>
      <c r="H17" s="47">
        <v>28000000</v>
      </c>
      <c r="I17" s="41">
        <v>2013</v>
      </c>
      <c r="J17" s="41" t="s">
        <v>109</v>
      </c>
      <c r="K17" s="42"/>
    </row>
    <row r="18" spans="1:11" ht="16.5" thickBot="1" x14ac:dyDescent="0.3">
      <c r="A18" s="41" t="s">
        <v>49</v>
      </c>
      <c r="B18" s="41" t="s">
        <v>91</v>
      </c>
      <c r="C18" s="41" t="s">
        <v>74</v>
      </c>
      <c r="D18" s="41" t="s">
        <v>120</v>
      </c>
      <c r="E18" s="41" t="s">
        <v>97</v>
      </c>
      <c r="F18" s="41" t="s">
        <v>20</v>
      </c>
      <c r="G18" s="41" t="s">
        <v>37</v>
      </c>
      <c r="H18" s="47">
        <v>65000000</v>
      </c>
      <c r="I18" s="41">
        <v>2013</v>
      </c>
      <c r="J18" s="41" t="s">
        <v>115</v>
      </c>
      <c r="K18" s="42" t="s">
        <v>123</v>
      </c>
    </row>
    <row r="19" spans="1:11" ht="16.5" thickBot="1" x14ac:dyDescent="0.3">
      <c r="A19" s="41" t="s">
        <v>49</v>
      </c>
      <c r="B19" s="41" t="s">
        <v>92</v>
      </c>
      <c r="C19" s="41" t="s">
        <v>68</v>
      </c>
      <c r="D19" s="41" t="s">
        <v>95</v>
      </c>
      <c r="E19" s="41" t="s">
        <v>11</v>
      </c>
      <c r="F19" s="41" t="s">
        <v>20</v>
      </c>
      <c r="G19" s="41" t="s">
        <v>37</v>
      </c>
      <c r="H19" s="47">
        <v>75695674</v>
      </c>
      <c r="I19" s="41">
        <v>2013</v>
      </c>
      <c r="J19" s="41" t="s">
        <v>164</v>
      </c>
      <c r="K19" s="42" t="s">
        <v>123</v>
      </c>
    </row>
    <row r="20" spans="1:11" ht="16.5" thickBot="1" x14ac:dyDescent="0.3">
      <c r="A20" s="41" t="s">
        <v>49</v>
      </c>
      <c r="B20" s="41" t="s">
        <v>93</v>
      </c>
      <c r="C20" s="41" t="s">
        <v>74</v>
      </c>
      <c r="D20" s="41" t="s">
        <v>96</v>
      </c>
      <c r="E20" s="41" t="s">
        <v>98</v>
      </c>
      <c r="F20" s="41" t="s">
        <v>20</v>
      </c>
      <c r="G20" s="41" t="s">
        <v>37</v>
      </c>
      <c r="H20" s="47">
        <v>125000000</v>
      </c>
      <c r="I20" s="41">
        <v>2013</v>
      </c>
      <c r="J20" s="41" t="s">
        <v>165</v>
      </c>
      <c r="K20" s="42" t="s">
        <v>123</v>
      </c>
    </row>
    <row r="21" spans="1:11" ht="16.5" thickBot="1" x14ac:dyDescent="0.3">
      <c r="A21" s="41" t="s">
        <v>49</v>
      </c>
      <c r="B21" s="41" t="s">
        <v>84</v>
      </c>
      <c r="C21" s="41" t="s">
        <v>67</v>
      </c>
      <c r="D21" s="41" t="s">
        <v>84</v>
      </c>
      <c r="E21" s="41" t="s">
        <v>11</v>
      </c>
      <c r="F21" s="41" t="s">
        <v>20</v>
      </c>
      <c r="G21" s="41" t="s">
        <v>37</v>
      </c>
      <c r="H21" s="47">
        <v>96705008</v>
      </c>
      <c r="I21" s="41">
        <v>2013</v>
      </c>
      <c r="J21" s="41" t="s">
        <v>110</v>
      </c>
      <c r="K21" s="42" t="s">
        <v>123</v>
      </c>
    </row>
    <row r="22" spans="1:11" ht="16.5" thickBot="1" x14ac:dyDescent="0.3">
      <c r="A22" s="41" t="s">
        <v>49</v>
      </c>
      <c r="B22" s="41" t="s">
        <v>85</v>
      </c>
      <c r="C22" s="41" t="s">
        <v>68</v>
      </c>
      <c r="D22" s="41" t="s">
        <v>27</v>
      </c>
      <c r="E22" s="41" t="s">
        <v>11</v>
      </c>
      <c r="F22" s="41" t="s">
        <v>20</v>
      </c>
      <c r="G22" s="41" t="s">
        <v>37</v>
      </c>
      <c r="H22" s="47">
        <v>123596454</v>
      </c>
      <c r="I22" s="41">
        <v>2013</v>
      </c>
      <c r="J22" s="41" t="s">
        <v>111</v>
      </c>
      <c r="K22" s="42" t="s">
        <v>123</v>
      </c>
    </row>
    <row r="23" spans="1:11" ht="16.5" thickBot="1" x14ac:dyDescent="0.3">
      <c r="A23" s="41" t="s">
        <v>49</v>
      </c>
      <c r="B23" s="41" t="s">
        <v>86</v>
      </c>
      <c r="C23" s="41" t="s">
        <v>69</v>
      </c>
      <c r="D23" s="41" t="s">
        <v>116</v>
      </c>
      <c r="E23" s="41" t="s">
        <v>97</v>
      </c>
      <c r="F23" s="41" t="s">
        <v>20</v>
      </c>
      <c r="G23" s="41" t="s">
        <v>37</v>
      </c>
      <c r="H23" s="47">
        <v>56000000</v>
      </c>
      <c r="I23" s="41">
        <v>2013</v>
      </c>
      <c r="J23" s="41" t="s">
        <v>112</v>
      </c>
      <c r="K23" s="42" t="s">
        <v>123</v>
      </c>
    </row>
    <row r="24" spans="1:11" ht="16.5" thickBot="1" x14ac:dyDescent="0.3">
      <c r="A24" s="41" t="s">
        <v>49</v>
      </c>
      <c r="B24" s="41" t="s">
        <v>3</v>
      </c>
      <c r="C24" s="41" t="s">
        <v>69</v>
      </c>
      <c r="D24" s="41" t="s">
        <v>145</v>
      </c>
      <c r="E24" s="41" t="s">
        <v>97</v>
      </c>
      <c r="F24" s="41" t="s">
        <v>21</v>
      </c>
      <c r="G24" s="41" t="s">
        <v>37</v>
      </c>
      <c r="H24" s="47">
        <v>92310000</v>
      </c>
      <c r="I24" s="41">
        <v>2014</v>
      </c>
      <c r="J24" s="41" t="s">
        <v>168</v>
      </c>
      <c r="K24" s="42" t="s">
        <v>123</v>
      </c>
    </row>
    <row r="25" spans="1:11" ht="16.5" thickBot="1" x14ac:dyDescent="0.3">
      <c r="A25" s="41" t="s">
        <v>49</v>
      </c>
      <c r="B25" s="41" t="s">
        <v>7</v>
      </c>
      <c r="C25" s="41" t="s">
        <v>62</v>
      </c>
      <c r="D25" s="41"/>
      <c r="E25" s="41" t="s">
        <v>99</v>
      </c>
      <c r="F25" s="41" t="s">
        <v>22</v>
      </c>
      <c r="G25" s="41" t="s">
        <v>22</v>
      </c>
      <c r="H25" s="47">
        <v>40000000</v>
      </c>
      <c r="I25" s="41">
        <v>2014</v>
      </c>
      <c r="J25" s="41" t="s">
        <v>172</v>
      </c>
      <c r="K25" s="42" t="s">
        <v>123</v>
      </c>
    </row>
    <row r="26" spans="1:11" ht="16.5" thickBot="1" x14ac:dyDescent="0.3">
      <c r="A26" s="41" t="s">
        <v>49</v>
      </c>
      <c r="B26" s="41" t="s">
        <v>8</v>
      </c>
      <c r="C26" s="41" t="s">
        <v>79</v>
      </c>
      <c r="D26" s="41" t="s">
        <v>148</v>
      </c>
      <c r="E26" s="41" t="s">
        <v>97</v>
      </c>
      <c r="F26" s="41" t="s">
        <v>21</v>
      </c>
      <c r="G26" s="41" t="s">
        <v>23</v>
      </c>
      <c r="H26" s="47">
        <v>106330000</v>
      </c>
      <c r="I26" s="41">
        <v>2014</v>
      </c>
      <c r="J26" s="41" t="s">
        <v>121</v>
      </c>
      <c r="K26" s="42" t="s">
        <v>123</v>
      </c>
    </row>
    <row r="27" spans="1:11" ht="16.5" thickBot="1" x14ac:dyDescent="0.3">
      <c r="A27" s="41" t="s">
        <v>49</v>
      </c>
      <c r="B27" s="41" t="s">
        <v>94</v>
      </c>
      <c r="C27" s="41" t="s">
        <v>75</v>
      </c>
      <c r="D27" s="41" t="s">
        <v>94</v>
      </c>
      <c r="E27" s="41" t="s">
        <v>11</v>
      </c>
      <c r="F27" s="41" t="s">
        <v>20</v>
      </c>
      <c r="G27" s="41" t="s">
        <v>18</v>
      </c>
      <c r="H27" s="47">
        <v>2392200</v>
      </c>
      <c r="I27" s="41">
        <v>2014</v>
      </c>
      <c r="J27" s="41" t="s">
        <v>166</v>
      </c>
      <c r="K27" s="42" t="s">
        <v>123</v>
      </c>
    </row>
    <row r="28" spans="1:11" ht="16.5" thickBot="1" x14ac:dyDescent="0.3">
      <c r="A28" s="41" t="s">
        <v>49</v>
      </c>
      <c r="B28" s="41" t="s">
        <v>0</v>
      </c>
      <c r="C28" s="41" t="s">
        <v>76</v>
      </c>
      <c r="D28" s="41" t="s">
        <v>0</v>
      </c>
      <c r="E28" s="41" t="s">
        <v>11</v>
      </c>
      <c r="F28" s="41" t="s">
        <v>20</v>
      </c>
      <c r="G28" s="41" t="s">
        <v>18</v>
      </c>
      <c r="H28" s="47">
        <v>53160000</v>
      </c>
      <c r="I28" s="41">
        <v>2014</v>
      </c>
      <c r="J28" s="41" t="s">
        <v>166</v>
      </c>
      <c r="K28" s="42" t="s">
        <v>123</v>
      </c>
    </row>
    <row r="29" spans="1:11" ht="16.5" thickBot="1" x14ac:dyDescent="0.3">
      <c r="A29" s="41" t="s">
        <v>49</v>
      </c>
      <c r="B29" s="41" t="s">
        <v>1</v>
      </c>
      <c r="C29" s="41" t="s">
        <v>76</v>
      </c>
      <c r="D29" s="41" t="s">
        <v>1</v>
      </c>
      <c r="E29" s="41" t="s">
        <v>11</v>
      </c>
      <c r="F29" s="41" t="s">
        <v>20</v>
      </c>
      <c r="G29" s="41" t="s">
        <v>18</v>
      </c>
      <c r="H29" s="47">
        <v>48375600</v>
      </c>
      <c r="I29" s="41">
        <v>2014</v>
      </c>
      <c r="J29" s="41" t="s">
        <v>166</v>
      </c>
      <c r="K29" s="42" t="s">
        <v>123</v>
      </c>
    </row>
    <row r="30" spans="1:11" ht="16.5" thickBot="1" x14ac:dyDescent="0.3">
      <c r="A30" s="41" t="s">
        <v>49</v>
      </c>
      <c r="B30" s="41" t="s">
        <v>2</v>
      </c>
      <c r="C30" s="41" t="s">
        <v>68</v>
      </c>
      <c r="D30" s="41" t="s">
        <v>2</v>
      </c>
      <c r="E30" s="41" t="s">
        <v>11</v>
      </c>
      <c r="F30" s="41" t="s">
        <v>20</v>
      </c>
      <c r="G30" s="41" t="s">
        <v>19</v>
      </c>
      <c r="H30" s="47" t="s">
        <v>125</v>
      </c>
      <c r="I30" s="41">
        <v>2014</v>
      </c>
      <c r="J30" s="41" t="s">
        <v>167</v>
      </c>
      <c r="K30" s="42" t="s">
        <v>123</v>
      </c>
    </row>
    <row r="31" spans="1:11" ht="16.5" thickBot="1" x14ac:dyDescent="0.3">
      <c r="A31" s="41" t="s">
        <v>49</v>
      </c>
      <c r="B31" s="41" t="s">
        <v>9</v>
      </c>
      <c r="C31" s="41" t="s">
        <v>138</v>
      </c>
      <c r="D31" s="41"/>
      <c r="E31" s="41" t="s">
        <v>161</v>
      </c>
      <c r="F31" s="41" t="s">
        <v>20</v>
      </c>
      <c r="G31" s="41" t="s">
        <v>19</v>
      </c>
      <c r="H31" s="47">
        <v>117790000</v>
      </c>
      <c r="I31" s="41">
        <v>2014</v>
      </c>
      <c r="J31" s="43" t="s">
        <v>122</v>
      </c>
      <c r="K31" s="42" t="s">
        <v>123</v>
      </c>
    </row>
    <row r="32" spans="1:11" x14ac:dyDescent="0.25">
      <c r="H32" s="49">
        <f>SUM(H4:H31)</f>
        <v>3407023335</v>
      </c>
      <c r="J32" s="48"/>
      <c r="K32" s="44"/>
    </row>
    <row r="33" spans="1:11" ht="16.5" thickBot="1" x14ac:dyDescent="0.3">
      <c r="J33" s="48"/>
      <c r="K33" s="44"/>
    </row>
    <row r="34" spans="1:11" ht="39.75" thickBot="1" x14ac:dyDescent="0.3">
      <c r="A34" s="50" t="s">
        <v>38</v>
      </c>
      <c r="B34" s="51" t="s">
        <v>139</v>
      </c>
      <c r="C34" s="51" t="s">
        <v>140</v>
      </c>
      <c r="D34" s="51" t="s">
        <v>141</v>
      </c>
      <c r="E34" s="51" t="s">
        <v>142</v>
      </c>
      <c r="F34" s="52" t="s">
        <v>143</v>
      </c>
      <c r="G34" s="53" t="s">
        <v>144</v>
      </c>
      <c r="H34" s="54" t="s">
        <v>158</v>
      </c>
      <c r="J34" s="48"/>
      <c r="K34" s="44"/>
    </row>
    <row r="35" spans="1:11" x14ac:dyDescent="0.25">
      <c r="A35" s="55" t="s">
        <v>159</v>
      </c>
      <c r="B35" s="56">
        <f>SUMPRODUCT(((E4:E31="Coal")*(F4:F31="Upstream")*(A4:A31="Hermes")),H4:H31)/1000000</f>
        <v>84.503731999999999</v>
      </c>
      <c r="C35" s="56">
        <f>SUMPRODUCT(((E4:E31="Coal")*(F4:F31="Downstream")*(A4:A31="Hermes")),H4:H31)/1000000</f>
        <v>1017.231721</v>
      </c>
      <c r="D35" s="56">
        <f>SUMPRODUCT(((E4:E31="Oil and Gas")*(F4:F31="Upstream")*(A4:A31="Hermes")),H4:H31)/1000000+SUMPRODUCT(((E4:E31="Natural Gas")*(F4:F31="Upstream")*(A4:A31="Hermes")),H4:H31)/1000000</f>
        <v>702.78</v>
      </c>
      <c r="E35" s="56">
        <f>(SUMPRODUCT(((E4:E31="Oil and Gas")*(F4:F31="Downstream")*(A4:A31="Hermes")),H4:H31)/1000000)+(SUMPRODUCT(((E4:E31="Natural Gas")*(F4:F31="Downstream")*(A4:A31="Hermes")),H4:H31)/1000000)</f>
        <v>250</v>
      </c>
      <c r="F35" s="56">
        <f>H11/1000000</f>
        <v>36.25</v>
      </c>
      <c r="G35" s="57">
        <f>SUM(B35:F35)</f>
        <v>2090.765453</v>
      </c>
      <c r="H35" s="58">
        <f>G35/2</f>
        <v>1045.3827265</v>
      </c>
    </row>
    <row r="36" spans="1:11" x14ac:dyDescent="0.25">
      <c r="A36" s="59" t="s">
        <v>160</v>
      </c>
      <c r="B36" s="60">
        <f>SUMPRODUCT(((E4:E31="Coal")*(F4:F31="Upstream")*(A4:A31="KfW")),H4:H31)/1000000</f>
        <v>0</v>
      </c>
      <c r="C36" s="56">
        <f>SUMPRODUCT(((E4:E32="Coal")*(F4:F32="Downstream")*(A4:A32="KfW")),H4:H32)/1000000</f>
        <v>399.924936</v>
      </c>
      <c r="D36" s="56">
        <f>(SUMPRODUCT(((E5:E32="Oil and Gas")*(F5:F32="Upstream")*(A5:A32="KfW")),H5:H32)/1000000)+SUMPRODUCT(((E5:E32="Natural Gas")*(F5:F32="Upstream")*(A5:A32="KfW")),H5:H32)/1000000</f>
        <v>299.58999999999997</v>
      </c>
      <c r="E36" s="56">
        <f>(SUMPRODUCT(((E4:E32="Oil and Gas")*(F4:F32="Downstream")*(A4:A32="KfW")),H4:H32)/1000000) +SUMPRODUCT(((E4:E32="Natural Gas")*(F4:F32="Downstream")*(A4:A32="KfW")),H4:H32)/1000000</f>
        <v>545.52</v>
      </c>
      <c r="F36" s="56">
        <f>(H12+H25)/1000000</f>
        <v>71.222945999999993</v>
      </c>
      <c r="G36" s="61">
        <f>SUM(B36:F36)</f>
        <v>1316.2578820000001</v>
      </c>
      <c r="H36" s="62">
        <f>G36/2</f>
        <v>658.12894100000005</v>
      </c>
    </row>
    <row r="37" spans="1:11" x14ac:dyDescent="0.25">
      <c r="G37" s="63">
        <f>SUM(G35:G36)</f>
        <v>3407.0233349999999</v>
      </c>
    </row>
  </sheetData>
  <sortState ref="A4:K31">
    <sortCondition ref="A5:A31"/>
  </sortState>
  <mergeCells count="1">
    <mergeCell ref="A2:I2"/>
  </mergeCells>
  <phoneticPr fontId="13" type="noConversion"/>
  <hyperlinks>
    <hyperlink ref="B16" r:id="rId1"/>
    <hyperlink ref="J9" r:id="rId2"/>
  </hyperlinks>
  <pageMargins left="0.75" right="0.75" top="1" bottom="1" header="0.5" footer="0.5"/>
  <extLst>
    <ext xmlns:mx="http://schemas.microsoft.com/office/mac/excel/2008/main" uri="http://schemas.microsoft.com/office/mac/excel/2008/main">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905DC7642379B4E930CB9F746B2B8C3" ma:contentTypeVersion="46" ma:contentTypeDescription="Create a new document." ma:contentTypeScope="" ma:versionID="466f2529c50cae2225198f0240402871">
  <xsd:schema xmlns:xsd="http://www.w3.org/2001/XMLSchema" xmlns:xs="http://www.w3.org/2001/XMLSchema" xmlns:p="http://schemas.microsoft.com/office/2006/metadata/properties" xmlns:ns2="94cc8053-8d8c-49ea-856f-1648b6275459" targetNamespace="http://schemas.microsoft.com/office/2006/metadata/properties" ma:root="true" ma:fieldsID="3b956c1589ceff16b55347cca0f3782c" ns2:_="">
    <xsd:import namespace="94cc8053-8d8c-49ea-856f-1648b6275459"/>
    <xsd:element name="properties">
      <xsd:complexType>
        <xsd:sequence>
          <xsd:element name="documentManagement">
            <xsd:complexType>
              <xsd:all>
                <xsd:element ref="ns2:Publish_x0020_to_x0020_web_x003f_" minOccurs="0"/>
                <xsd:element ref="ns2:Order0" minOccurs="0"/>
                <xsd:element ref="ns2:Resource_x0020_or_x0020_opinion_x0020_entry" minOccurs="0"/>
                <xsd:element ref="ns2:C_Resource_x0020_or_x0020_opinion_x0020_entry" minOccurs="0"/>
                <xsd:element ref="ns2:Resource_x0020_or_x0020_opinion_x0020_entryC_WebSection" minOccurs="0"/>
                <xsd:element ref="ns2:C_Resource_x0020_or_x0020_opinion_x0020_entryC_WebSection" minOccurs="0"/>
                <xsd:element ref="ns2:External_x0020_download" minOccurs="0"/>
                <xsd:element ref="ns2:Number_x0020_of_x0020_pages" minOccurs="0"/>
                <xsd:element ref="ns2:Resource_x0020_or_x0020_opinion_x0020_entryAuthor_x0028_s_x0029_" minOccurs="0"/>
                <xsd:element ref="ns2:C_Resource_x0020_or_x0020_opinion_x0020_entryAuthor_x0028_s_x0029_" minOccurs="0"/>
                <xsd:element ref="ns2:Resource_x0020_or_x0020_opinion_x0020_entryTitle_x002c__x0020_series_x0020_0" minOccurs="0"/>
                <xsd:element ref="ns2:C_Resource_x0020_or_x0020_opinion_x0020_entryTitle_x002c__x0020_series_x0020_0" minOccurs="0"/>
                <xsd:element ref="ns2:Resource_x0020_or_x0020_opinion_x0020_entryC_Series" minOccurs="0"/>
                <xsd:element ref="ns2:C_Resource_x0020_or_x0020_opinion_x0020_entryC_Ser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cc8053-8d8c-49ea-856f-1648b6275459" elementFormDefault="qualified">
    <xsd:import namespace="http://schemas.microsoft.com/office/2006/documentManagement/types"/>
    <xsd:import namespace="http://schemas.microsoft.com/office/infopath/2007/PartnerControls"/>
    <xsd:element name="Publish_x0020_to_x0020_web_x003f_" ma:index="8" nillable="true" ma:displayName="Publish to web?" ma:default="1" ma:description="Is this file ready to be published to the web?" ma:internalName="Publish_x0020_to_x0020_web_x003f_">
      <xsd:simpleType>
        <xsd:restriction base="dms:Boolean"/>
      </xsd:simpleType>
    </xsd:element>
    <xsd:element name="Order0" ma:index="9" nillable="true" ma:displayName="Order" ma:default="1" ma:description="Choose where this file should appear on the list of files." ma:format="Dropdown" ma:internalName="Order0">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restriction>
      </xsd:simpleType>
    </xsd:element>
    <xsd:element name="Resource_x0020_or_x0020_opinion_x0020_entry" ma:index="10" nillable="true" ma:displayName="Resource or opinion entry" ma:description="Link to the resource or opinion key list entry that this is a file from." ma:list="{91DE294A-379C-4914-893F-69E1A2C5CB74}" ma:internalName="Resource_x0020_or_x0020_opinion_x0020_entry" ma:showField="ID" ma:web="2bdcabb1-9838-4b64-a0dc-c62c68f49f10">
      <xsd:simpleType>
        <xsd:restriction base="dms:Unknown"/>
      </xsd:simpleType>
    </xsd:element>
    <xsd:element name="C_Resource_x0020_or_x0020_opinion_x0020_entry" ma:index="11" nillable="true" ma:displayName="C_Resource or opinion entry" ma:internalName="C_Resource_x0020_or_x0020_opinion_x0020_entry" ma:readOnly="true">
      <xsd:simpleType>
        <xsd:restriction base="dms:Text"/>
      </xsd:simpleType>
    </xsd:element>
    <xsd:element name="Resource_x0020_or_x0020_opinion_x0020_entryC_WebSection" ma:index="12" nillable="true" ma:displayName="Resource or opinion entry:C_WebSection" ma:list="{91DE294A-379C-4914-893F-69E1A2C5CB74}" ma:internalName="Resource_x0020_or_x0020_opinion_x0020_entryC_WebSection" ma:readOnly="false" ma:showField="C_WebSection" ma:web="2bdcabb1-9838-4b64-a0dc-c62c68f49f10">
      <xsd:simpleType>
        <xsd:restriction base="dms:Unknown"/>
      </xsd:simpleType>
    </xsd:element>
    <xsd:element name="C_Resource_x0020_or_x0020_opinion_x0020_entryC_WebSection" ma:index="13" nillable="true" ma:displayName="C_Resource or opinion entry:C_WebSection" ma:internalName="C_Resource_x0020_or_x0020_opinion_x0020_entryC_WebSection" ma:readOnly="true">
      <xsd:simpleType>
        <xsd:restriction base="dms:Text"/>
      </xsd:simpleType>
    </xsd:element>
    <xsd:element name="External_x0020_download" ma:index="14" nillable="true" ma:displayName="External download" ma:description="Enter a web address (including 'http://' or 'https://') for this file if it is available online through another site. If used, the ODI website will point to this external version of the file rather than a local download from ODI." ma:internalName="External_x0020_download">
      <xsd:simpleType>
        <xsd:restriction base="dms:Text">
          <xsd:maxLength value="255"/>
        </xsd:restriction>
      </xsd:simpleType>
    </xsd:element>
    <xsd:element name="Number_x0020_of_x0020_pages" ma:index="15" nillable="true" ma:displayName="Number of pages" ma:decimals="0" ma:description="How many pages (for publications) is this resource?" ma:internalName="Number_x0020_of_x0020_pages">
      <xsd:simpleType>
        <xsd:restriction base="dms:Number"/>
      </xsd:simpleType>
    </xsd:element>
    <xsd:element name="Resource_x0020_or_x0020_opinion_x0020_entryAuthor_x0028_s_x0029_" ma:index="16" nillable="true" ma:displayName="Resource or opinion entry:Author(s)" ma:list="{91DE294A-379C-4914-893F-69E1A2C5CB74}" ma:internalName="Resource_x0020_or_x0020_opinion_x0020_entryAuthor_x0028_s_x0029_" ma:readOnly="false" ma:showField="Author_x0028_s_x0029_" ma:web="2bdcabb1-9838-4b64-a0dc-c62c68f49f10">
      <xsd:simpleType>
        <xsd:restriction base="dms:Unknown"/>
      </xsd:simpleType>
    </xsd:element>
    <xsd:element name="C_Resource_x0020_or_x0020_opinion_x0020_entryAuthor_x0028_s_x0029_" ma:index="17" nillable="true" ma:displayName="C_Resource or opinion entry:Author(s)" ma:internalName="C_Resource_x0020_or_x0020_opinion_x0020_entryAuthor_x0028_s_x0029_" ma:readOnly="true">
      <xsd:simpleType>
        <xsd:restriction base="dms:Text"/>
      </xsd:simpleType>
    </xsd:element>
    <xsd:element name="Resource_x0020_or_x0020_opinion_x0020_entryTitle_x002c__x0020_series_x0020_0" ma:index="18" nillable="true" ma:displayName="Resource or opinion entry:Title, series and type" ma:list="{91DE294A-379C-4914-893F-69E1A2C5CB74}" ma:internalName="Resource_x0020_or_x0020_opinion_x0020_entryTitle_x002c__x0020_series_x0020_0" ma:readOnly="false" ma:showField="Title_x002c__x0020_series_x0020_0" ma:web="2bdcabb1-9838-4b64-a0dc-c62c68f49f10">
      <xsd:simpleType>
        <xsd:restriction base="dms:Unknown"/>
      </xsd:simpleType>
    </xsd:element>
    <xsd:element name="C_Resource_x0020_or_x0020_opinion_x0020_entryTitle_x002c__x0020_series_x0020_0" ma:index="19" nillable="true" ma:displayName="C_Resource or opinion entry:Title, series and type" ma:internalName="C_Resource_x0020_or_x0020_opinion_x0020_entryTitle_x002c__x0020_series_x0020_0" ma:readOnly="true">
      <xsd:simpleType>
        <xsd:restriction base="dms:Text"/>
      </xsd:simpleType>
    </xsd:element>
    <xsd:element name="Resource_x0020_or_x0020_opinion_x0020_entryC_Series" ma:index="20" nillable="true" ma:displayName="Resource or opinion entry:C_Series" ma:list="{91DE294A-379C-4914-893F-69E1A2C5CB74}" ma:internalName="Resource_x0020_or_x0020_opinion_x0020_entryC_Series" ma:readOnly="false" ma:showField="C_Series" ma:web="2bdcabb1-9838-4b64-a0dc-c62c68f49f10">
      <xsd:simpleType>
        <xsd:restriction base="dms:Unknown"/>
      </xsd:simpleType>
    </xsd:element>
    <xsd:element name="C_Resource_x0020_or_x0020_opinion_x0020_entryC_Series" ma:index="21" nillable="true" ma:displayName="C_Resource or opinion entry:C_Series" ma:internalName="C_Resource_x0020_or_x0020_opinion_x0020_entryC_Serie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Resource_x0020_or_x0020_opinion_x0020_entryC_Series xmlns="94cc8053-8d8c-49ea-856f-1648b6275459" xsi:nil="true"/>
    <Order0 xmlns="94cc8053-8d8c-49ea-856f-1648b6275459">2</Order0>
    <Resource_x0020_or_x0020_opinion_x0020_entry xmlns="94cc8053-8d8c-49ea-856f-1648b6275459">10072;#</Resource_x0020_or_x0020_opinion_x0020_entry>
    <Publish_x0020_to_x0020_web_x003f_ xmlns="94cc8053-8d8c-49ea-856f-1648b6275459">true</Publish_x0020_to_x0020_web_x003f_>
    <Resource_x0020_or_x0020_opinion_x0020_entryC_WebSection xmlns="94cc8053-8d8c-49ea-856f-1648b6275459">10072;#10072</Resource_x0020_or_x0020_opinion_x0020_entryC_WebSection>
    <External_x0020_download xmlns="94cc8053-8d8c-49ea-856f-1648b6275459" xsi:nil="true"/>
    <Number_x0020_of_x0020_pages xmlns="94cc8053-8d8c-49ea-856f-1648b6275459">5</Number_x0020_of_x0020_pages>
    <Resource_x0020_or_x0020_opinion_x0020_entryAuthor_x0028_s_x0029_ xmlns="94cc8053-8d8c-49ea-856f-1648b6275459">10072;#10072</Resource_x0020_or_x0020_opinion_x0020_entryAuthor_x0028_s_x0029_>
    <Resource_x0020_or_x0020_opinion_x0020_entryTitle_x002c__x0020_series_x0020_0 xmlns="94cc8053-8d8c-49ea-856f-1648b6275459">10072;#10072</Resource_x0020_or_x0020_opinion_x0020_entryTitle_x002c__x0020_series_x0020_0>
    <C_Resource_x0020_or_x0020_opinion_x0020_entry xmlns="94cc8053-8d8c-49ea-856f-1648b6275459">10072</C_Resource_x0020_or_x0020_opinion_x0020_entry>
    <C_Resource_x0020_or_x0020_opinion_x0020_entryC_WebSection xmlns="94cc8053-8d8c-49ea-856f-1648b6275459">Publication</C_Resource_x0020_or_x0020_opinion_x0020_entryC_WebSection>
    <C_Resource_x0020_or_x0020_opinion_x0020_entryTitle_x002c__x0020_series_x0020_0 xmlns="94cc8053-8d8c-49ea-856f-1648b6275459">G20 subsidies to oil, gas and coal production: Germany -  - Research reports and studies</C_Resource_x0020_or_x0020_opinion_x0020_entryTitle_x002c__x0020_series_x0020_0>
    <C_Resource_x0020_or_x0020_opinion_x0020_entryAuthor_x0028_s_x0029_ xmlns="94cc8053-8d8c-49ea-856f-1648b6275459">Laurie van der Burg and Sam Pickard</C_Resource_x0020_or_x0020_opinion_x0020_entryAuthor_x0028_s_x0029_>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AC1757-C019-4DC5-905A-F8CBA7AFA838}"/>
</file>

<file path=customXml/itemProps2.xml><?xml version="1.0" encoding="utf-8"?>
<ds:datastoreItem xmlns:ds="http://schemas.openxmlformats.org/officeDocument/2006/customXml" ds:itemID="{C7CC3430-C862-4712-B01A-8F6958EA7343}"/>
</file>

<file path=customXml/itemProps3.xml><?xml version="1.0" encoding="utf-8"?>
<ds:datastoreItem xmlns:ds="http://schemas.openxmlformats.org/officeDocument/2006/customXml" ds:itemID="{DC8DDFE5-8F4F-456A-BD66-55A64A8F7BF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Overview</vt:lpstr>
      <vt:lpstr>National Subsidies</vt:lpstr>
      <vt:lpstr>SOE Investment</vt:lpstr>
      <vt:lpstr>PF_Summary</vt:lpstr>
      <vt:lpstr>PF_Domestic_Full</vt:lpstr>
      <vt:lpstr>PF_International_Full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Germany Data Sheet</dc:title>
  <dc:creator>Sam Pickard</dc:creator>
  <cp:lastModifiedBy>Caroline Haywood</cp:lastModifiedBy>
  <dcterms:created xsi:type="dcterms:W3CDTF">2015-08-18T14:38:53Z</dcterms:created>
  <dcterms:modified xsi:type="dcterms:W3CDTF">2015-11-11T13:27:15Z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0x010100A905DC7642379B4E930CB9F746B2B8C3</vt:lpwstr>
  </property>
</Properties>
</file>