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9440" windowHeight="11760" activeTab="6"/>
  </bookViews>
  <sheets>
    <sheet name="Results" sheetId="17" r:id="rId1"/>
    <sheet name="Main collation of data" sheetId="1" r:id="rId2"/>
    <sheet name="Financial calculations" sheetId="8" r:id="rId3"/>
    <sheet name="ARTF" sheetId="2" r:id="rId4"/>
    <sheet name="LHSPF" sheetId="10" r:id="rId5"/>
    <sheet name="MDTF-SS" sheetId="11" r:id="rId6"/>
    <sheet name="Your fund" sheetId="9" r:id="rId7"/>
    <sheet name="Star table" sheetId="12" r:id="rId8"/>
    <sheet name="Sheet1" sheetId="15" state="hidden" r:id="rId9"/>
    <sheet name="Sheet2" sheetId="16" state="hidden" r:id="rId10"/>
  </sheets>
  <calcPr calcId="145621"/>
</workbook>
</file>

<file path=xl/calcChain.xml><?xml version="1.0" encoding="utf-8"?>
<calcChain xmlns="http://schemas.openxmlformats.org/spreadsheetml/2006/main">
  <c r="E6" i="8" l="1"/>
  <c r="E5" i="8"/>
  <c r="E4" i="8"/>
  <c r="E3" i="8"/>
  <c r="A1" i="17" l="1"/>
  <c r="E1" i="17"/>
  <c r="F1" i="17"/>
  <c r="G1" i="17"/>
  <c r="H1" i="17"/>
  <c r="A2" i="17"/>
  <c r="B2" i="17"/>
  <c r="A3" i="17"/>
  <c r="B3" i="17"/>
  <c r="E3" i="17"/>
  <c r="F3" i="17"/>
  <c r="G3" i="17"/>
  <c r="A4" i="17"/>
  <c r="B4" i="17"/>
  <c r="E4" i="17"/>
  <c r="F4" i="17"/>
  <c r="G4" i="17"/>
  <c r="B5" i="17"/>
  <c r="C5" i="17"/>
  <c r="D5" i="17"/>
  <c r="E5" i="17"/>
  <c r="F5" i="17"/>
  <c r="G5" i="17"/>
  <c r="B6" i="17"/>
  <c r="C6" i="17"/>
  <c r="D6" i="17"/>
  <c r="E6" i="17"/>
  <c r="F6" i="17"/>
  <c r="G6" i="17"/>
  <c r="B7" i="17"/>
  <c r="C7" i="17"/>
  <c r="D7" i="17"/>
  <c r="E7" i="17"/>
  <c r="F7" i="17"/>
  <c r="G7" i="17"/>
  <c r="B8" i="17"/>
  <c r="C8" i="17"/>
  <c r="D8" i="17"/>
  <c r="E8" i="17"/>
  <c r="F8" i="17"/>
  <c r="G8" i="17"/>
  <c r="B9" i="17"/>
  <c r="C9" i="17"/>
  <c r="D9" i="17"/>
  <c r="E9" i="17"/>
  <c r="F9" i="17"/>
  <c r="G9" i="17"/>
  <c r="A10" i="17"/>
  <c r="B10" i="17"/>
  <c r="C10" i="17"/>
  <c r="D10" i="17"/>
  <c r="E10" i="17"/>
  <c r="F10" i="17"/>
  <c r="G10" i="17"/>
  <c r="B11" i="17"/>
  <c r="C11" i="17"/>
  <c r="D11" i="17"/>
  <c r="E11" i="17"/>
  <c r="F11" i="17"/>
  <c r="G11" i="17"/>
  <c r="B12" i="17"/>
  <c r="C12" i="17"/>
  <c r="D12" i="17"/>
  <c r="E12" i="17"/>
  <c r="F12" i="17"/>
  <c r="G12" i="17"/>
  <c r="A13" i="17"/>
  <c r="B13" i="17"/>
  <c r="C13" i="17"/>
  <c r="D13" i="17"/>
  <c r="E13" i="17"/>
  <c r="F13" i="17"/>
  <c r="G13" i="17"/>
  <c r="B14" i="17"/>
  <c r="C14" i="17"/>
  <c r="D14" i="17"/>
  <c r="E14" i="17"/>
  <c r="F14" i="17"/>
  <c r="G14" i="17"/>
  <c r="B15" i="17"/>
  <c r="C15" i="17"/>
  <c r="D15" i="17"/>
  <c r="E15" i="17"/>
  <c r="F15" i="17"/>
  <c r="G15" i="17"/>
  <c r="A16" i="17"/>
  <c r="C16" i="17"/>
  <c r="D16" i="17"/>
  <c r="A17" i="17"/>
  <c r="B17" i="17"/>
  <c r="C17" i="17"/>
  <c r="D17" i="17"/>
  <c r="E17" i="17"/>
  <c r="F17" i="17"/>
  <c r="G17" i="17"/>
  <c r="A18" i="17"/>
  <c r="B18" i="17"/>
  <c r="C18" i="17"/>
  <c r="D18" i="17"/>
  <c r="E18" i="17"/>
  <c r="F18" i="17"/>
  <c r="G18" i="17"/>
  <c r="L29" i="1"/>
  <c r="E8" i="8"/>
  <c r="E11" i="8" s="1"/>
  <c r="M29" i="1" s="1"/>
  <c r="E9" i="8"/>
  <c r="E12" i="8" s="1"/>
  <c r="M30" i="1" s="1"/>
  <c r="D47" i="1"/>
  <c r="D48" i="1"/>
  <c r="D49" i="1"/>
  <c r="D50" i="1"/>
  <c r="D51" i="1"/>
  <c r="D53" i="1"/>
  <c r="D54" i="1"/>
  <c r="D56" i="1"/>
  <c r="D57" i="1"/>
  <c r="M32" i="1"/>
  <c r="M33" i="1"/>
  <c r="M34" i="1"/>
  <c r="M35" i="1"/>
  <c r="M31" i="1"/>
  <c r="M28" i="1"/>
  <c r="M6" i="1"/>
  <c r="M7" i="1"/>
  <c r="M8" i="1"/>
  <c r="M9" i="1"/>
  <c r="M10" i="1"/>
  <c r="M11" i="1"/>
  <c r="M12" i="1"/>
  <c r="M13" i="1"/>
  <c r="M14" i="1"/>
  <c r="M15" i="1"/>
  <c r="M16" i="1"/>
  <c r="M17" i="1"/>
  <c r="M18" i="1"/>
  <c r="M19" i="1"/>
  <c r="M20" i="1"/>
  <c r="M21" i="1"/>
  <c r="M22" i="1"/>
  <c r="M23" i="1"/>
  <c r="M24" i="1"/>
  <c r="M25" i="1"/>
  <c r="M26" i="1"/>
  <c r="M27" i="1"/>
  <c r="M5" i="1"/>
  <c r="G5" i="1"/>
  <c r="G18" i="1"/>
  <c r="G36" i="1" s="1"/>
  <c r="G22" i="1"/>
  <c r="G23" i="1"/>
  <c r="G26" i="1"/>
  <c r="G27" i="1"/>
  <c r="G28" i="1"/>
  <c r="G29" i="1"/>
  <c r="G30" i="1"/>
  <c r="G31" i="1"/>
  <c r="G32" i="1"/>
  <c r="G33" i="1"/>
  <c r="G34" i="1"/>
  <c r="G35" i="1"/>
  <c r="I6" i="1"/>
  <c r="I7" i="1"/>
  <c r="I8" i="1"/>
  <c r="I10" i="1"/>
  <c r="I11" i="1"/>
  <c r="I12" i="1"/>
  <c r="I13" i="1"/>
  <c r="I14" i="1"/>
  <c r="I15" i="1"/>
  <c r="I16" i="1"/>
  <c r="I17" i="1"/>
  <c r="I19" i="1"/>
  <c r="I20" i="1"/>
  <c r="I21" i="1"/>
  <c r="I24" i="1"/>
  <c r="I25" i="1"/>
  <c r="L6" i="1"/>
  <c r="K6" i="1"/>
  <c r="J6" i="1"/>
  <c r="L12" i="1"/>
  <c r="L13" i="1"/>
  <c r="K12" i="1"/>
  <c r="K13" i="1"/>
  <c r="J12" i="1"/>
  <c r="J13" i="1"/>
  <c r="C63" i="1"/>
  <c r="H37" i="1"/>
  <c r="H39" i="1" s="1"/>
  <c r="F37" i="1"/>
  <c r="F39" i="1" s="1"/>
  <c r="I47" i="1" l="1"/>
  <c r="H5" i="17" s="1"/>
  <c r="I50" i="1"/>
  <c r="H8" i="17" s="1"/>
  <c r="I49" i="1"/>
  <c r="H7" i="17" s="1"/>
  <c r="I48" i="1"/>
  <c r="H6" i="17" s="1"/>
  <c r="I54" i="1"/>
  <c r="H12" i="17" s="1"/>
  <c r="I57" i="1"/>
  <c r="H15" i="17" s="1"/>
  <c r="I51" i="1"/>
  <c r="H9" i="17" s="1"/>
  <c r="I56" i="1"/>
  <c r="I59" i="1"/>
  <c r="H17" i="17" s="1"/>
  <c r="I60" i="1"/>
  <c r="H18" i="17" s="1"/>
  <c r="I53" i="1"/>
  <c r="I45" i="1"/>
  <c r="H3" i="17" s="1"/>
  <c r="I36" i="1"/>
  <c r="H12" i="15"/>
  <c r="H13" i="15"/>
  <c r="H6" i="15"/>
  <c r="E12" i="15"/>
  <c r="E6" i="15"/>
  <c r="E13" i="15"/>
  <c r="B12" i="15"/>
  <c r="B13" i="15"/>
  <c r="B6" i="15"/>
  <c r="I46" i="1" l="1"/>
  <c r="H4" i="17" s="1"/>
  <c r="I52" i="1"/>
  <c r="H10" i="17" s="1"/>
  <c r="H11" i="17"/>
  <c r="I55" i="1"/>
  <c r="H13" i="17" s="1"/>
  <c r="H14" i="17"/>
  <c r="D29" i="10"/>
  <c r="D33" i="10"/>
  <c r="D37" i="10"/>
  <c r="D41" i="10"/>
  <c r="B6" i="8"/>
  <c r="B5" i="8"/>
  <c r="B4" i="8"/>
  <c r="B3" i="8"/>
  <c r="D6" i="8" l="1"/>
  <c r="D5" i="8"/>
  <c r="D4" i="8"/>
  <c r="D3" i="8"/>
  <c r="D8" i="8" l="1"/>
  <c r="D11" i="8" s="1"/>
  <c r="D9" i="8"/>
  <c r="D12" i="8" s="1"/>
  <c r="L30" i="1" s="1"/>
  <c r="G30" i="15" s="1"/>
  <c r="B8" i="8"/>
  <c r="B9" i="8"/>
  <c r="L35" i="1"/>
  <c r="G35" i="15" s="1"/>
  <c r="L34" i="1"/>
  <c r="G34" i="15" s="1"/>
  <c r="L33" i="1"/>
  <c r="L32" i="1"/>
  <c r="G32" i="15" s="1"/>
  <c r="L31" i="1"/>
  <c r="G31" i="15" s="1"/>
  <c r="L28" i="1"/>
  <c r="G28" i="15" s="1"/>
  <c r="L27" i="1"/>
  <c r="G27" i="15" s="1"/>
  <c r="L26" i="1"/>
  <c r="L25" i="1"/>
  <c r="H25" i="15" s="1"/>
  <c r="L24" i="1"/>
  <c r="H24" i="15" s="1"/>
  <c r="L23" i="1"/>
  <c r="G23" i="15" s="1"/>
  <c r="L22" i="1"/>
  <c r="G22" i="15" s="1"/>
  <c r="L21" i="1"/>
  <c r="H21" i="15" s="1"/>
  <c r="L20" i="1"/>
  <c r="H20" i="15" s="1"/>
  <c r="L19" i="1"/>
  <c r="H19" i="15" s="1"/>
  <c r="L18" i="1"/>
  <c r="G18" i="15" s="1"/>
  <c r="L17" i="1"/>
  <c r="H17" i="15" s="1"/>
  <c r="L16" i="1"/>
  <c r="H16" i="15" s="1"/>
  <c r="L15" i="1"/>
  <c r="H15" i="15" s="1"/>
  <c r="L14" i="1"/>
  <c r="H14" i="15" s="1"/>
  <c r="L11" i="1"/>
  <c r="H11" i="15" s="1"/>
  <c r="L10" i="1"/>
  <c r="L8" i="1"/>
  <c r="H8" i="15" s="1"/>
  <c r="L7" i="1"/>
  <c r="L5" i="1"/>
  <c r="J5" i="1"/>
  <c r="K35" i="1"/>
  <c r="D35" i="15" s="1"/>
  <c r="K34" i="1"/>
  <c r="D34" i="15" s="1"/>
  <c r="K33" i="1"/>
  <c r="K32" i="1"/>
  <c r="D32" i="15" s="1"/>
  <c r="K31" i="1"/>
  <c r="D31" i="15" s="1"/>
  <c r="K28" i="1"/>
  <c r="D28" i="15" s="1"/>
  <c r="K27" i="1"/>
  <c r="D27" i="15" s="1"/>
  <c r="K26" i="1"/>
  <c r="K25" i="1"/>
  <c r="E25" i="15" s="1"/>
  <c r="K24" i="1"/>
  <c r="E24" i="15" s="1"/>
  <c r="K23" i="1"/>
  <c r="D23" i="15" s="1"/>
  <c r="K22" i="1"/>
  <c r="D22" i="15" s="1"/>
  <c r="K21" i="1"/>
  <c r="E21" i="15" s="1"/>
  <c r="K20" i="1"/>
  <c r="E20" i="15" s="1"/>
  <c r="K19" i="1"/>
  <c r="E19" i="15" s="1"/>
  <c r="K18" i="1"/>
  <c r="D18" i="15" s="1"/>
  <c r="K17" i="1"/>
  <c r="E17" i="15" s="1"/>
  <c r="K16" i="1"/>
  <c r="E16" i="15" s="1"/>
  <c r="K15" i="1"/>
  <c r="E15" i="15" s="1"/>
  <c r="K14" i="1"/>
  <c r="E14" i="15" s="1"/>
  <c r="K11" i="1"/>
  <c r="E11" i="15" s="1"/>
  <c r="K10" i="1"/>
  <c r="K8" i="1"/>
  <c r="E8" i="15" s="1"/>
  <c r="K7" i="1"/>
  <c r="K5" i="1"/>
  <c r="J35" i="1"/>
  <c r="A35" i="15" s="1"/>
  <c r="J34" i="1"/>
  <c r="A34" i="15" s="1"/>
  <c r="J33" i="1"/>
  <c r="J32" i="1"/>
  <c r="A32" i="15" s="1"/>
  <c r="J31" i="1"/>
  <c r="A31" i="15" s="1"/>
  <c r="J28" i="1"/>
  <c r="A28" i="15" s="1"/>
  <c r="J27" i="1"/>
  <c r="A27" i="15" s="1"/>
  <c r="J26" i="1"/>
  <c r="J25" i="1"/>
  <c r="B25" i="15" s="1"/>
  <c r="J24" i="1"/>
  <c r="B24" i="15" s="1"/>
  <c r="J23" i="1"/>
  <c r="A23" i="15" s="1"/>
  <c r="J22" i="1"/>
  <c r="A22" i="15" s="1"/>
  <c r="J21" i="1"/>
  <c r="B21" i="15" s="1"/>
  <c r="J20" i="1"/>
  <c r="B20" i="15" s="1"/>
  <c r="J19" i="1"/>
  <c r="B19" i="15" s="1"/>
  <c r="J18" i="1"/>
  <c r="A18" i="15" s="1"/>
  <c r="J17" i="1"/>
  <c r="B17" i="15" s="1"/>
  <c r="J16" i="1"/>
  <c r="B16" i="15" s="1"/>
  <c r="J15" i="1"/>
  <c r="B15" i="15" s="1"/>
  <c r="J14" i="1"/>
  <c r="B14" i="15" s="1"/>
  <c r="J11" i="1"/>
  <c r="B11" i="15" s="1"/>
  <c r="J10" i="1"/>
  <c r="J8" i="1"/>
  <c r="B8" i="15" s="1"/>
  <c r="J7" i="1"/>
  <c r="C6" i="8"/>
  <c r="C5" i="8"/>
  <c r="C4" i="8"/>
  <c r="C3" i="8"/>
  <c r="H53" i="1" l="1"/>
  <c r="H60" i="1"/>
  <c r="H59" i="1"/>
  <c r="H56" i="1"/>
  <c r="H57" i="1"/>
  <c r="B7" i="15"/>
  <c r="F54" i="1"/>
  <c r="E7" i="15"/>
  <c r="G54" i="1"/>
  <c r="H7" i="15"/>
  <c r="H54" i="1"/>
  <c r="H52" i="1" s="1"/>
  <c r="G47" i="1"/>
  <c r="A33" i="15"/>
  <c r="F51" i="1"/>
  <c r="E10" i="15"/>
  <c r="G48" i="1"/>
  <c r="D26" i="15"/>
  <c r="G49" i="1"/>
  <c r="F47" i="1"/>
  <c r="H10" i="15"/>
  <c r="H48" i="1"/>
  <c r="G26" i="15"/>
  <c r="H49" i="1"/>
  <c r="B10" i="15"/>
  <c r="F48" i="1"/>
  <c r="A26" i="15"/>
  <c r="F49" i="1"/>
  <c r="D33" i="15"/>
  <c r="G51" i="1"/>
  <c r="G5" i="15"/>
  <c r="H47" i="1"/>
  <c r="G33" i="15"/>
  <c r="H51" i="1"/>
  <c r="G29" i="15"/>
  <c r="H50" i="1"/>
  <c r="D5" i="15"/>
  <c r="A5" i="15"/>
  <c r="H45" i="1"/>
  <c r="C8" i="8"/>
  <c r="C11" i="8" s="1"/>
  <c r="K29" i="1" s="1"/>
  <c r="G53" i="1" s="1"/>
  <c r="G52" i="1" s="1"/>
  <c r="C9" i="8"/>
  <c r="C12" i="8" s="1"/>
  <c r="K30" i="1" s="1"/>
  <c r="D30" i="15" s="1"/>
  <c r="B12" i="8"/>
  <c r="J30" i="1" s="1"/>
  <c r="A30" i="15" s="1"/>
  <c r="B11" i="8"/>
  <c r="J29" i="1" s="1"/>
  <c r="H55" i="1" l="1"/>
  <c r="G57" i="1"/>
  <c r="G59" i="1"/>
  <c r="F56" i="1"/>
  <c r="F60" i="1"/>
  <c r="F53" i="1"/>
  <c r="F52" i="1" s="1"/>
  <c r="B36" i="15"/>
  <c r="H36" i="15"/>
  <c r="E36" i="15"/>
  <c r="G56" i="1"/>
  <c r="G55" i="1" s="1"/>
  <c r="G60" i="1"/>
  <c r="F59" i="1"/>
  <c r="F57" i="1"/>
  <c r="F55" i="1" s="1"/>
  <c r="H46" i="1"/>
  <c r="D29" i="15"/>
  <c r="D36" i="15" s="1"/>
  <c r="G50" i="1"/>
  <c r="G46" i="1" s="1"/>
  <c r="A29" i="15"/>
  <c r="A36" i="15" s="1"/>
  <c r="F50" i="1"/>
  <c r="G36" i="15"/>
  <c r="F46" i="1"/>
  <c r="G45" i="1"/>
  <c r="F45" i="1"/>
</calcChain>
</file>

<file path=xl/comments1.xml><?xml version="1.0" encoding="utf-8"?>
<comments xmlns="http://schemas.openxmlformats.org/spreadsheetml/2006/main">
  <authors>
    <author>Erin Coppin</author>
  </authors>
  <commentList>
    <comment ref="D5" authorId="0">
      <text>
        <r>
          <rPr>
            <b/>
            <sz val="9"/>
            <color indexed="81"/>
            <rFont val="Tahoma"/>
            <family val="2"/>
          </rPr>
          <t>Erin Coppin:</t>
        </r>
        <r>
          <rPr>
            <sz val="9"/>
            <color indexed="81"/>
            <rFont val="Tahoma"/>
            <family val="2"/>
          </rPr>
          <t xml:space="preserve">
Only used two years as others not published
</t>
        </r>
      </text>
    </comment>
    <comment ref="E5" authorId="0">
      <text>
        <r>
          <rPr>
            <b/>
            <sz val="9"/>
            <color indexed="81"/>
            <rFont val="Tahoma"/>
            <family val="2"/>
          </rPr>
          <t>Erin Coppin:</t>
        </r>
        <r>
          <rPr>
            <sz val="9"/>
            <color indexed="81"/>
            <rFont val="Tahoma"/>
            <family val="2"/>
          </rPr>
          <t xml:space="preserve">
Only used two years as others not published
</t>
        </r>
      </text>
    </comment>
    <comment ref="D6" authorId="0">
      <text>
        <r>
          <rPr>
            <b/>
            <sz val="9"/>
            <color indexed="81"/>
            <rFont val="Tahoma"/>
            <family val="2"/>
          </rPr>
          <t>Erin Coppin:</t>
        </r>
        <r>
          <rPr>
            <sz val="9"/>
            <color indexed="81"/>
            <rFont val="Tahoma"/>
            <family val="2"/>
          </rPr>
          <t xml:space="preserve">
Only used two years to ensure direct comparison with predicted spend
</t>
        </r>
      </text>
    </comment>
    <comment ref="E6" authorId="0">
      <text>
        <r>
          <rPr>
            <b/>
            <sz val="9"/>
            <color indexed="81"/>
            <rFont val="Tahoma"/>
            <family val="2"/>
          </rPr>
          <t>Erin Coppin:</t>
        </r>
        <r>
          <rPr>
            <sz val="9"/>
            <color indexed="81"/>
            <rFont val="Tahoma"/>
            <family val="2"/>
          </rPr>
          <t xml:space="preserve">
Only used two years to ensure direct comparison with predicted spend
</t>
        </r>
      </text>
    </comment>
  </commentList>
</comments>
</file>

<file path=xl/sharedStrings.xml><?xml version="1.0" encoding="utf-8"?>
<sst xmlns="http://schemas.openxmlformats.org/spreadsheetml/2006/main" count="736" uniqueCount="234">
  <si>
    <t>Ownership</t>
  </si>
  <si>
    <t xml:space="preserve"> Pooled fund relationship to relevant government strategy</t>
  </si>
  <si>
    <t xml:space="preserve"> Ministerial accountability for expenditure to legislature</t>
  </si>
  <si>
    <t xml:space="preserve"> Location of pooled fund financial management in ministry</t>
  </si>
  <si>
    <t>Alignment</t>
  </si>
  <si>
    <t xml:space="preserve"> Low proportion of funds that can be earmarked </t>
  </si>
  <si>
    <t>Flexibility of technical assistance to work beyond pooled fund</t>
  </si>
  <si>
    <t>Salary top-ups go beyond management unit staff</t>
  </si>
  <si>
    <t>Business conducted using national budget classifications</t>
  </si>
  <si>
    <t>Pooled fund documentation and reports made publicly available</t>
  </si>
  <si>
    <t>Project preparation and approval guidelines available</t>
  </si>
  <si>
    <t>Business conducted in national currency</t>
  </si>
  <si>
    <t>Business conducted in sync with the national financial year</t>
  </si>
  <si>
    <t>Harmonisation</t>
  </si>
  <si>
    <t>Regularised interface with wide group of donors</t>
  </si>
  <si>
    <t>Experience and competence of fund administrator</t>
  </si>
  <si>
    <t>Protocol for misuse of funds includes national accountability processes</t>
  </si>
  <si>
    <t>Delivery of results</t>
  </si>
  <si>
    <t xml:space="preserve">          Finance: commitments to projects/financing received</t>
  </si>
  <si>
    <t xml:space="preserve">          Finance: actual spend/planned spend</t>
  </si>
  <si>
    <t xml:space="preserve"> Flexibility to reallocate funds to different priorities within year</t>
  </si>
  <si>
    <t xml:space="preserve"> No requirement of counterpart funding</t>
  </si>
  <si>
    <t>Mutual accountability</t>
  </si>
  <si>
    <t xml:space="preserve"> Monitoring of pooled fund includes government processes</t>
  </si>
  <si>
    <t xml:space="preserve"> Timeliness of pooled fund reports</t>
  </si>
  <si>
    <t xml:space="preserve"> Independent (not joint) reviews</t>
  </si>
  <si>
    <t>Financial effectiveness</t>
  </si>
  <si>
    <t>…on plan</t>
  </si>
  <si>
    <t>…on budget</t>
  </si>
  <si>
    <t>…on Treasury</t>
  </si>
  <si>
    <t>…on Parliament</t>
  </si>
  <si>
    <t>…on procurement</t>
  </si>
  <si>
    <t>…on accounting</t>
  </si>
  <si>
    <t>…on report</t>
  </si>
  <si>
    <t>…on audit</t>
  </si>
  <si>
    <t>CABRI's 8 'on budget' indicators</t>
  </si>
  <si>
    <t>Weighted score</t>
  </si>
  <si>
    <t>Capacity Building</t>
  </si>
  <si>
    <t>MDTF-SS</t>
  </si>
  <si>
    <t>Scoring method</t>
  </si>
  <si>
    <t>More than 40% representation on policy committee = 1, between 20% and 40% representation on policy committee = 0.5, no representation on policy committee = 0</t>
  </si>
  <si>
    <t>More than 40% representation on operational committee = 1, between 20% and 40% representation on operational committee = 0.5, no representation on operational committee = 0</t>
  </si>
  <si>
    <t>Minister is accountable to parliament for budget and ARTF funding and programs are part of the budget</t>
  </si>
  <si>
    <t>Contributing donors, government and observers meet at least quarterly in Kabul.  One annual meeeting is usually held outside Kabul to allow smaller donors and headquarters staff to participate.</t>
  </si>
  <si>
    <t>1 minus proportion of funds that can be earmarked or preferenced (so 0% earmarking becomes a high score of 1)</t>
  </si>
  <si>
    <t>Earmarking prohibited but donors can express preference for funds from a common pool to be applied to national programs of large items in the budget.  Figure is for SY1389 from ARTF Qtly Report Q3 SY1389</t>
  </si>
  <si>
    <t>More than 25% of budget can be or has been reallocated within the year = 1, between 10% and 25% of budget can be or has been reallocated within year = 0.5, less than 10% of pooled funds can be or has been reallocated within year = 0</t>
  </si>
  <si>
    <t>Current ARTF team leader was country officer for Afghanistan and had previously served in the WB fragile states unit and with UNDP in Afghanistan.  Deputy was operations officer managing trust funds in the WB central fragile states unit.  ARTF is fully integrated into the Afghanistan program management structure and the country director represents the Administrator at Donor Committee and Management Committee meetings.</t>
  </si>
  <si>
    <t xml:space="preserve">In line ministry = 1, in other ministry (e.g. MoF) using government staff = 0.5, separate PIU (or in MoF using short term TA with no focus on capacity building) = 0. </t>
  </si>
  <si>
    <t>Uses government PFM systems for recurrent costs and national programs. Projects and programs are required to have special accounts and WB requires reporting and audit reports.  Procurement decisions above a threshold require a WB no objection.  Line ministries use treasury systems and are required to report on implementation of major projects and programs financed by ARTF.  The WB also has its own monitoring agent who carries out ex post reviews of recurrent window expenditures and can declare non compliant expenditure ineligible for ARTF financing.</t>
  </si>
  <si>
    <t>a) Donor financing received (in US$m)</t>
  </si>
  <si>
    <t>from 2010 Annual Report Table 2: line A - Net donors' contributions</t>
  </si>
  <si>
    <t>in FY 2007 (or 2007/08)</t>
  </si>
  <si>
    <t>Solar Year 1386</t>
  </si>
  <si>
    <t>in FY 2008 (or 2008/09)</t>
  </si>
  <si>
    <t>Solar year 1387</t>
  </si>
  <si>
    <t>in FY 2009 (or 2009/10)</t>
  </si>
  <si>
    <t>Solar Year 1388</t>
  </si>
  <si>
    <t>b) Amount commited through decisions of governing board (in US$m)</t>
  </si>
  <si>
    <t>from 2010 Annual Report Table 7 Total commitments (bottom line)</t>
  </si>
  <si>
    <t xml:space="preserve"> in FY 2008 (or 2008/09)</t>
  </si>
  <si>
    <t xml:space="preserve"> in FY 2009 (or 2009/10)</t>
  </si>
  <si>
    <t>c) Planned or forecasted spend to contractors, suppliers &amp; beneficiaries (in US$m)</t>
  </si>
  <si>
    <t>for FY 2007 (or 2007/08)</t>
  </si>
  <si>
    <t>Solar Year 1386 (from financial report April 2007, Table 2, last col)</t>
  </si>
  <si>
    <t>for FY 2008 (or 2008/09)</t>
  </si>
  <si>
    <t>Solar year 1387 (from financial report April 2008, Table 2, last col)</t>
  </si>
  <si>
    <t>for FY 2009 (or 2009/10)</t>
  </si>
  <si>
    <t>Solar Year 1388 (from 1387 Annual Report, Table 4, last column)</t>
  </si>
  <si>
    <t>d) Actual spend disbursed to contractors, suppliers &amp; beneficiaries (in US$m)</t>
  </si>
  <si>
    <t>from 2010 Annual Report Table 7: Total disbursements (bottom line)</t>
  </si>
  <si>
    <t>ARTF has financed wider capacity building programs including programs to bring diaspora and skilled Afghans into the civil service.</t>
  </si>
  <si>
    <t>There are well defined programs for bringing in Afghans on contracts to line positions in all ministries</t>
  </si>
  <si>
    <t>It is fully integrated into the government budget financing plan.  Parliament cannot take allocation decisions.</t>
  </si>
  <si>
    <t>WB requires its procurement oversight for large items, but recurrent budget and small investment components of larger programs use government systems that are compatible with WB procurement guidelines.</t>
  </si>
  <si>
    <t>Audit process involves government national audit office = 1, audit process involves ministry-level audit office (e.g. internal audit) = 0.5, audit process does not involve any government audit offices (or audit not carried out) = 0</t>
  </si>
  <si>
    <t>Yes = 1, no = 0</t>
  </si>
  <si>
    <t>Mixed local currency and US$ as is the practice of the government.</t>
  </si>
  <si>
    <t>Uses Afghan Solar Years that begin on March21</t>
  </si>
  <si>
    <t>Integrated into government financial management and audit systems with additional WB oversight.</t>
  </si>
  <si>
    <t>All or most reports on time = 1, some reports on time = 0.5, major issues with reporting = 0</t>
  </si>
  <si>
    <t>Regular every month and quarter</t>
  </si>
  <si>
    <t>Two independent external reviews have been carried out.  Some programs have other independent reviews of their outcomes.</t>
  </si>
  <si>
    <t>Govt auditor and WB auditor</t>
  </si>
  <si>
    <t>None</t>
  </si>
  <si>
    <t xml:space="preserve">No mention of Parliament. </t>
  </si>
  <si>
    <t>From observer</t>
  </si>
  <si>
    <t>MDTFdesign was initially aligned to the JAM report of 2005.   However, was slow to adapt to evolving context/realities post-JAM.</t>
  </si>
  <si>
    <t>May have changed recently.  Needs confirmation.</t>
  </si>
  <si>
    <t>Figures are for calendar years and are donor contributions received, plus investment income, less WB fee (which was less than investment income in all years)</t>
  </si>
  <si>
    <t>Source MDTF-S Annual Report 2009 http://siteresources.worldbank.org/INTAFRMDTF/Resources/Sudan-MDTF-S-AR-0729.pdf</t>
  </si>
  <si>
    <t>Figures are for grant agreements signed and there may be a lag between committee approvals and signing of the grant agreements with the government.</t>
  </si>
  <si>
    <t>As well as these agreements for projects, funds were applied to the technical secretariat costs and monitoring agent fees, amounting to $6.4 m in 2009</t>
  </si>
  <si>
    <t>..</t>
  </si>
  <si>
    <t>Not published</t>
  </si>
  <si>
    <t>From Annual Report 2007</t>
  </si>
  <si>
    <t>From Annual Report 2008</t>
  </si>
  <si>
    <t>(TW The MDTF is on-plan.  It’s funding and activities appear in Budget Sector Plans, which are prepared by Budget Sector Working Groups – which include GoSS and donor representation.)</t>
  </si>
  <si>
    <t>(TW - The donor funding for MDTF is not on budget.  The GoSS contribution to the MDTF does appear in the relevant spending agencies budget.)</t>
  </si>
  <si>
    <t>Not sure whether this relevant pre-independence</t>
  </si>
  <si>
    <t>World Bank practice is to disburse funds into a government run special account</t>
  </si>
  <si>
    <t>WB procurement rules apply.</t>
  </si>
  <si>
    <t>Issue is likely to be whether government prepares these reports.</t>
  </si>
  <si>
    <t>Latest report on website is for August 2010</t>
  </si>
  <si>
    <t>On web</t>
  </si>
  <si>
    <t>Reports may be available but they have not posted on the web for nine months.</t>
  </si>
  <si>
    <t xml:space="preserve">Requirement for counterpart funding has apparently been dropped.  However, it was a major element at the beginning and ratio has slowly lowered.  Score of 0.5 to reflect evolution in requirements. </t>
  </si>
  <si>
    <t xml:space="preserve">Although there was technically an option to reallocate and restructure projects, this was not used sufficiently, due to lack of donor oversight and donors being wedded to projects they had approved. </t>
  </si>
  <si>
    <t>MDTF EXPENDITURES WERE NOT RECORDED IN THE IFMS - SEPARATE BOOKS OF ACCOUNT WERE KEPT BY THE PROJECT ACCOUNTING AGENT.</t>
  </si>
  <si>
    <t xml:space="preserve">ONE OF THE EXPLICIT ROLES OF THE AUDIT AGENT WAS TO WORK WITH THE AUDIT CHAMBER TO CONDUCT AUDITS ON MDTF PROJECTS.  </t>
  </si>
  <si>
    <t>ACTION WAS CERTAINLY TAKEN TO ADDRESS THE MISUSE OF FUNDS IN THE EDUCATION AND HEALTH IMPREST ACCOUNTS MANAGED BY THE RELEVANT MINISTRIES.</t>
  </si>
  <si>
    <t xml:space="preserve">This MDTF has been reviewed extensively.  The reviews should have been independent given the overarching donor role in the MDTF governance.  </t>
  </si>
  <si>
    <t>‘Embedded in a strong sector strategy that has allowed the MoHSW to effectively prioritise and drive the fund’s interventions’</t>
  </si>
  <si>
    <t>No mention of counterpart funding</t>
  </si>
  <si>
    <t xml:space="preserve">PFSC – all contributing donors as well as others. Regular schedule of meetings bi-monthly. </t>
  </si>
  <si>
    <t>Resides in MoHSW with the Fund Manager.  Programmatic and budgetary components can more readily interface</t>
  </si>
  <si>
    <t>Cumulative figures from mid-2008 to mid-2010 only available from 2010 Annual Report so subtracted 2008/09 figs from 2009 Annual Rpt</t>
  </si>
  <si>
    <t>PF management takes place inside MoHSW but not sure if PF Mgr and PF secretariat have objectives soley related to PF</t>
  </si>
  <si>
    <t>In addition to the "PIU" staffs, the finance office, the M&amp;E Unit, the Unfrastructure Unit and the Health Services Coordinator are all topped-up (or paid) with pool funds</t>
  </si>
  <si>
    <t xml:space="preserve"> Does not appear to be in official budget although details of all Pooled Funds are on MoF website http://www.mof.gov.lr/doc/Pooled%20fund%20detailed%20tables%20for%20FY%200910%20Budget%20FINAL%20for%20web.pdf</t>
  </si>
  <si>
    <t>Does not go through Treasury account, disbursed straight to MoHSW account, unless external implenting agency in which case dedicated bank account</t>
  </si>
  <si>
    <t xml:space="preserve">National procedures. Challenging as had never gone through a procurement process for health service provision (2nd Annual Rpt) and health infrastructure procurement is problematic. </t>
  </si>
  <si>
    <t>External auditors and GoL General  Auditing Commission</t>
  </si>
  <si>
    <t>MOF inclusion of sector pool fund (or donor funding in general) expenditure to MOF/government reports is not robust, although the Health Ministry produces an annual combined (GOL &amp; donor) financial statement.</t>
  </si>
  <si>
    <t>Only Procedures Manual and 2009 reports available on web. 2010 reports available through contacts.</t>
  </si>
  <si>
    <t>Lots of relevant detail in the Procedures Manual</t>
  </si>
  <si>
    <t>Annual Rpt says audit showed no fraud or corrupt practices.</t>
  </si>
  <si>
    <t>Steering committee extended first year of PF to align w GOL FY. (July to June)</t>
  </si>
  <si>
    <t>Yes.  The PF uses the MOF chart of accounts and all other national systems used by the MOH (procurement, M&amp;E, planning, etc).  Not sure about national budget classifications but almost certainly MoHSW classifications (organised by 4 output areas relating to those of the NHP, plus one for PF mgt)</t>
  </si>
  <si>
    <t>Pool funds were allocated to MoHSW Monitoring and Evaluation as well as External Aid Coordination Units.  Tight framework for monitoring and reporting.</t>
  </si>
  <si>
    <t xml:space="preserve">2 annual reports available. 1 unaudited financial statement available. 4 years of receipts and payments analysis available from MoHSW. At least one verification of Implementation report carried out by local health people.  However, 2010 Annual Report not on website and no information available after 2009 on website. </t>
  </si>
  <si>
    <t xml:space="preserve">No requirement for independent reviews in Procedures Manual, only joint reviews, but there is scope for independent reviews allowed. </t>
  </si>
  <si>
    <t>There are no rules prohibiting realignment.  It is only subject to approval by the steering committee.  Realignment was higher in the intial phase of the fund, but now less so because multi-year contracts have been awarded for service delivery.</t>
  </si>
  <si>
    <t>Weighting</t>
  </si>
  <si>
    <t>ARTF</t>
  </si>
  <si>
    <t>LHSPF</t>
  </si>
  <si>
    <t>*****</t>
  </si>
  <si>
    <t>***</t>
  </si>
  <si>
    <t>****</t>
  </si>
  <si>
    <t>Raw score</t>
  </si>
  <si>
    <t>Cumulative donor financing</t>
  </si>
  <si>
    <t>Cumulative amounts committed</t>
  </si>
  <si>
    <t>Cumulative actual spend</t>
  </si>
  <si>
    <t>Amount committed/donor financing</t>
  </si>
  <si>
    <t>Cumulative planned spend</t>
  </si>
  <si>
    <t>Actual spend/planned spend</t>
  </si>
  <si>
    <t>CAPPED amount committed/donor financing</t>
  </si>
  <si>
    <t>CAPPED actual spend/planned spend</t>
  </si>
  <si>
    <t xml:space="preserve">Global/multisectoral level meetings took place regularly. </t>
  </si>
  <si>
    <t xml:space="preserve">Donors are so actively involved in allocation decisions so that earmarking is largely irrelevant. Donor preferences supersede government preferences so effectively full earmarking. </t>
  </si>
  <si>
    <t>Capped at 1. Cumulative commitments to projects for up to four years/cumulative donor financing received for same number of years.</t>
  </si>
  <si>
    <t>Capped at 1. Cumulative actual spend for up to four years/cumulative planned spend for same number of years.</t>
  </si>
  <si>
    <t>Pooled fund operates under the auspices of a strategic framework that sets clear, costed priorities based on robust analysis = 1, operates under a strategic framework that meets some of these criteria = 0.5, no relevant strategic framework or no relationship = 0 (If no strategy exists, then explicit support from pooled fund to develop an appropriate strategy = 0.5  , no support = 0)</t>
  </si>
  <si>
    <t>Sector Minister is accountable to parliament and or some other representative public forum for use of pooled funds =1; Sector Minister not given or does not take public accountability for use of funds = 0.</t>
  </si>
  <si>
    <t>Pooled fund spend is integrated into ministry planning and budget submission = 1, spend is not integrated in ministry planning and budget submission = 0</t>
  </si>
  <si>
    <t>Pooled fund financing is reported in budget documentation = 1, financing not reported in budget documentation = 0</t>
  </si>
  <si>
    <t>Pooled fund spend goes before Parliament = 1, pooled fund spend does not go before Parliament = 0</t>
  </si>
  <si>
    <t xml:space="preserve">Pooled funds disbursed into the main revenue funds of government and managed through government’s systems = 1, not disbursed into government revenue funds = 0 </t>
  </si>
  <si>
    <t>National procurement method = 1, donor/fund specific procurement method compatible with national method = 0.5, fund/donor specific procurement method = 0</t>
  </si>
  <si>
    <t xml:space="preserve">Pooled fund financing is recorded and accounted for in the government’s accounting system in line with government’s classification system = 1, pooled fund financing not recorded in government’s accounting system = 0 </t>
  </si>
  <si>
    <t>Pooled fund finance included in ex-post public expenditure reports by the government = 1, not included = 0</t>
  </si>
  <si>
    <t>Objectives of technical assistance go beyond pooled fund management only to wider government related work = 1, objectives of techncial assistance related exclusively to pooled fund management issues = 0</t>
  </si>
  <si>
    <t>Salary top-ups go beyond management unit to other parts of ministry = 1, salary top ups are management unit only = 0</t>
  </si>
  <si>
    <t>Pooled fund documentation published on website and in widely available national media, or made available to beneficiaries = 1, on website only = 0.5, not published = 0</t>
  </si>
  <si>
    <t>Pooled fund project preparation and approval guidelines widely available (in pooled fund procedures manual or operating guidelines, on web, elsewhere) = 1, available on request to Pooled fund manager or Board = 0.5, not available except to Board (or do not exist) = 0</t>
  </si>
  <si>
    <t xml:space="preserve">Harmonised wider donor (sector if sector fund) group has at least quarterly meetings with pooled fund managers and govt = 1, pooled fund donors and govt meet at least semi-annually = 0.5, irregular interface = 0 </t>
  </si>
  <si>
    <t>Senior-level administrator with experience in pooled fund management and experience in fragile states = 1, Senior-level administrator has only ONE of pooled fund management experience OR fragile state experience = 0.5, junior and/or inexperienced administrator = 0</t>
  </si>
  <si>
    <t>No misuse found or action taken to hold those accountable through national accountability processes = 1, government or pooled fund management processes invoked as they were intended to do so = 0.5, only donor processes available = 0</t>
  </si>
  <si>
    <t>No requirement of counterpart funding = 1, counterpart funding a pooled fund requirement = 0</t>
  </si>
  <si>
    <t>Govt monitoring systems supported = 1, pooled fund specific monitoring system = 0, no effective monitoring system = 0</t>
  </si>
  <si>
    <t>Independent reviews carried out every 2 years and cover wide range of issues (results, value for money, institution building, etc) = 1, Ad hoc independent reviews covering limited range of issues = 0.5, no independent reviews = 0</t>
  </si>
  <si>
    <t>Indicator</t>
  </si>
  <si>
    <t>Unweighted score</t>
  </si>
  <si>
    <t xml:space="preserve">Score given </t>
  </si>
  <si>
    <t>Comments</t>
  </si>
  <si>
    <r>
      <t xml:space="preserve">Disbursement and operationalization of funds </t>
    </r>
    <r>
      <rPr>
        <sz val="10"/>
        <color rgb="FF000000"/>
        <rFont val="Calibri"/>
        <family val="2"/>
        <scheme val="minor"/>
      </rPr>
      <t>(please add comment on reasons for disbursement delay wherever appropriate)</t>
    </r>
  </si>
  <si>
    <t xml:space="preserve">Annual reports are in USD. Dollarized economy so not a problem to use dollars. </t>
  </si>
  <si>
    <t xml:space="preserve"> National government is represented on committees</t>
  </si>
  <si>
    <t>Number of indicators</t>
  </si>
  <si>
    <t>PD Area</t>
  </si>
  <si>
    <t>Government co-chairs Policy Committee and all active and potential donors are represented.   Consequently its representation is less than 40%. Government represented on Management Committee along with AsDB, IsDB, UNAMA, UNDP and WB</t>
  </si>
  <si>
    <t>Steering Committee has 5 GoL reps and contributing donors are represented (currently 4 donors) as well as 5 other donors. Therefore 35% representation. (Only the Steering Committee and a Project Coordination Team which develops projects)</t>
  </si>
  <si>
    <t>More than 40% representation on policy and/or operational committees = 1, between 20% and 40% representation on committees = 0.5, no representation on  committees = 0</t>
  </si>
  <si>
    <t>See minutes of Oversight Committee</t>
  </si>
  <si>
    <t>CABRI's 8 'on budget' indicators (see footnote 1)</t>
  </si>
  <si>
    <t xml:space="preserve">Low proportion of funds that can be earmarked </t>
  </si>
  <si>
    <t>Pooled fund relationship to relevant government strategy</t>
  </si>
  <si>
    <t>National government is represented on committees</t>
  </si>
  <si>
    <t>Ministerial accountability for expenditure to legislature</t>
  </si>
  <si>
    <t>Location of pooled fund financial management in ministry</t>
  </si>
  <si>
    <t xml:space="preserve">         Finance: commitments to projects/financing received</t>
  </si>
  <si>
    <t xml:space="preserve">         Finance: actual spend/planned spend</t>
  </si>
  <si>
    <t>Flexibility to reallocate funds to different priorities within year</t>
  </si>
  <si>
    <t>No requirement of counterpart funding</t>
  </si>
  <si>
    <t>Monitoring of pooled fund includes government processes</t>
  </si>
  <si>
    <t>Timeliness of pooled fund reports</t>
  </si>
  <si>
    <t>Independent (not joint) reviews</t>
  </si>
  <si>
    <t>Afghanistan Reconstruction Trust Fund</t>
  </si>
  <si>
    <t>Southern Sudan Multidonor Trust Fund</t>
  </si>
  <si>
    <t>Liberia Health Sector Pooled Fund</t>
  </si>
  <si>
    <t>Your fund</t>
  </si>
  <si>
    <t>PD category</t>
  </si>
  <si>
    <t>O</t>
  </si>
  <si>
    <t>A</t>
  </si>
  <si>
    <t>H</t>
  </si>
  <si>
    <t>D</t>
  </si>
  <si>
    <t>M</t>
  </si>
  <si>
    <t>Paris Declaration categories weighted equally</t>
  </si>
  <si>
    <t>Short-term and long-term goals</t>
  </si>
  <si>
    <t>All indicators weighted equally</t>
  </si>
  <si>
    <t>5 categories each at 20%, indicators equal within categories</t>
  </si>
  <si>
    <t>Two categories, indicators equal within categories</t>
  </si>
  <si>
    <t>Two categories, indicators prioritised within categories</t>
  </si>
  <si>
    <t>Additive weighting options</t>
  </si>
  <si>
    <t>Multiplicative weighting options</t>
  </si>
  <si>
    <t>One dealbreaker</t>
  </si>
  <si>
    <t>Three dealbreakers</t>
  </si>
  <si>
    <t>Results</t>
  </si>
  <si>
    <t>Commitment to projects as dealbreaker</t>
  </si>
  <si>
    <t>Weighting options</t>
  </si>
  <si>
    <t>Short or long</t>
  </si>
  <si>
    <t>S</t>
  </si>
  <si>
    <t>L</t>
  </si>
  <si>
    <t>Short description</t>
  </si>
  <si>
    <t>Three indicators as dealbreakers</t>
  </si>
  <si>
    <t>LRTF</t>
  </si>
  <si>
    <t>Short- and long-term, indicators weighted</t>
  </si>
  <si>
    <t>Short-term goals</t>
  </si>
  <si>
    <t>Long-term goals</t>
  </si>
  <si>
    <t>Short-term: weights</t>
  </si>
  <si>
    <t>Long-term: weights</t>
  </si>
  <si>
    <t>Please input your data and comments into the 'Your Fund' worksheet - it will automatically feed through to this worksheet.</t>
  </si>
  <si>
    <t>***Please input your data and comments into the 'Your Fund' worksheet - it will automatically feed through to this worksheet and show your results.***</t>
  </si>
  <si>
    <t>*** PLEASE ENTER DATA IN THIS COLUMN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</si>
</sst>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0"/>
      <color rgb="FF000000"/>
      <name val="Calibri"/>
      <family val="2"/>
      <scheme val="minor"/>
    </font>
    <font>
      <b/>
      <sz val="10"/>
      <color rgb="FF000000"/>
      <name val="Calibri"/>
      <family val="2"/>
      <scheme val="minor"/>
    </font>
    <font>
      <sz val="10"/>
      <color theme="1"/>
      <name val="Calibri"/>
      <family val="2"/>
      <scheme val="minor"/>
    </font>
    <font>
      <b/>
      <sz val="9"/>
      <color indexed="81"/>
      <name val="Tahoma"/>
      <family val="2"/>
    </font>
    <font>
      <sz val="9"/>
      <color indexed="81"/>
      <name val="Tahoma"/>
      <family val="2"/>
    </font>
    <font>
      <u/>
      <sz val="7.7"/>
      <color theme="10"/>
      <name val="Calibri"/>
      <family val="2"/>
    </font>
    <font>
      <b/>
      <sz val="11"/>
      <color theme="0"/>
      <name val="Calibri"/>
      <family val="2"/>
      <scheme val="minor"/>
    </font>
    <font>
      <sz val="11"/>
      <color theme="0"/>
      <name val="Calibri"/>
      <family val="2"/>
      <scheme val="minor"/>
    </font>
    <font>
      <b/>
      <i/>
      <u/>
      <sz val="11"/>
      <color theme="1"/>
      <name val="Calibri"/>
      <family val="2"/>
      <scheme val="minor"/>
    </font>
    <font>
      <i/>
      <sz val="11"/>
      <color theme="1"/>
      <name val="Calibri"/>
      <family val="2"/>
      <scheme val="minor"/>
    </font>
    <font>
      <i/>
      <sz val="11"/>
      <color theme="0"/>
      <name val="Calibri"/>
      <family val="2"/>
      <scheme val="minor"/>
    </font>
    <font>
      <b/>
      <i/>
      <sz val="11"/>
      <color theme="1"/>
      <name val="Calibri"/>
      <family val="2"/>
      <scheme val="minor"/>
    </font>
    <font>
      <b/>
      <sz val="11"/>
      <color theme="5" tint="-0.249977111117893"/>
      <name val="Calibri"/>
      <family val="2"/>
      <scheme val="minor"/>
    </font>
    <font>
      <b/>
      <sz val="10"/>
      <color theme="1"/>
      <name val="Calibri"/>
      <family val="2"/>
      <scheme val="minor"/>
    </font>
    <font>
      <b/>
      <sz val="14"/>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5" tint="0.39997558519241921"/>
        <bgColor indexed="64"/>
      </patternFill>
    </fill>
  </fills>
  <borders count="3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top/>
      <bottom style="medium">
        <color rgb="FF000000"/>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bottom style="thin">
        <color indexed="64"/>
      </bottom>
      <diagonal/>
    </border>
  </borders>
  <cellStyleXfs count="3">
    <xf numFmtId="0" fontId="0" fillId="0" borderId="0"/>
    <xf numFmtId="9" fontId="1" fillId="0" borderId="0" applyFont="0" applyFill="0" applyBorder="0" applyAlignment="0" applyProtection="0"/>
    <xf numFmtId="0" fontId="8" fillId="0" borderId="0" applyNumberFormat="0" applyFill="0" applyBorder="0" applyAlignment="0" applyProtection="0">
      <alignment vertical="top"/>
      <protection locked="0"/>
    </xf>
  </cellStyleXfs>
  <cellXfs count="237">
    <xf numFmtId="0" fontId="0" fillId="0" borderId="0" xfId="0"/>
    <xf numFmtId="0" fontId="3" fillId="2" borderId="4" xfId="0" applyFont="1" applyFill="1" applyBorder="1" applyAlignment="1">
      <alignment horizontal="left" vertical="center" wrapText="1" indent="3"/>
    </xf>
    <xf numFmtId="0" fontId="3" fillId="2" borderId="5" xfId="0" applyFont="1" applyFill="1" applyBorder="1" applyAlignment="1">
      <alignment horizontal="left" vertical="center" wrapText="1" indent="3"/>
    </xf>
    <xf numFmtId="0" fontId="3" fillId="3" borderId="4" xfId="0" applyFont="1" applyFill="1" applyBorder="1" applyAlignment="1">
      <alignment horizontal="left" vertical="center" wrapText="1" indent="3"/>
    </xf>
    <xf numFmtId="0" fontId="3" fillId="4" borderId="4" xfId="0" applyFont="1" applyFill="1" applyBorder="1" applyAlignment="1">
      <alignment horizontal="left" vertical="center" wrapText="1" indent="3"/>
    </xf>
    <xf numFmtId="0" fontId="3" fillId="5" borderId="4" xfId="0" applyFont="1" applyFill="1" applyBorder="1" applyAlignment="1">
      <alignment vertical="center" wrapText="1"/>
    </xf>
    <xf numFmtId="0" fontId="3" fillId="5" borderId="4" xfId="0" applyFont="1" applyFill="1" applyBorder="1" applyAlignment="1">
      <alignment horizontal="left" vertical="center" wrapText="1" indent="3"/>
    </xf>
    <xf numFmtId="0" fontId="3" fillId="6" borderId="4" xfId="0" applyFont="1" applyFill="1" applyBorder="1" applyAlignment="1">
      <alignment horizontal="left" vertical="center" wrapText="1" indent="3"/>
    </xf>
    <xf numFmtId="164" fontId="0" fillId="0" borderId="0" xfId="1" applyNumberFormat="1" applyFont="1"/>
    <xf numFmtId="164" fontId="0" fillId="0" borderId="0" xfId="0" applyNumberFormat="1"/>
    <xf numFmtId="0" fontId="0" fillId="0" borderId="8" xfId="0" applyBorder="1"/>
    <xf numFmtId="0" fontId="0" fillId="0" borderId="9" xfId="0" applyBorder="1"/>
    <xf numFmtId="0" fontId="0" fillId="0" borderId="4" xfId="0" applyBorder="1"/>
    <xf numFmtId="0" fontId="0" fillId="0" borderId="11" xfId="0" applyBorder="1"/>
    <xf numFmtId="0" fontId="0" fillId="0" borderId="7" xfId="0" applyBorder="1"/>
    <xf numFmtId="0" fontId="0" fillId="0" borderId="12" xfId="0" applyBorder="1"/>
    <xf numFmtId="0" fontId="5" fillId="0" borderId="2" xfId="0" applyFont="1" applyBorder="1" applyAlignment="1">
      <alignment vertical="center" wrapText="1"/>
    </xf>
    <xf numFmtId="0" fontId="5" fillId="0" borderId="2" xfId="0" applyFont="1" applyBorder="1" applyAlignment="1">
      <alignment vertical="center" wrapText="1" shrinkToFit="1"/>
    </xf>
    <xf numFmtId="0" fontId="5" fillId="0" borderId="2" xfId="0" applyFont="1" applyBorder="1" applyAlignment="1">
      <alignment horizontal="left" vertical="center" wrapText="1" shrinkToFit="1"/>
    </xf>
    <xf numFmtId="0" fontId="0" fillId="0" borderId="0" xfId="0" applyAlignment="1">
      <alignment wrapText="1"/>
    </xf>
    <xf numFmtId="0" fontId="5" fillId="0" borderId="2" xfId="0" applyFont="1" applyBorder="1" applyAlignment="1">
      <alignment horizontal="left" wrapText="1"/>
    </xf>
    <xf numFmtId="0" fontId="5" fillId="0" borderId="16" xfId="0" applyFont="1" applyFill="1" applyBorder="1" applyAlignment="1">
      <alignment horizontal="left" wrapText="1"/>
    </xf>
    <xf numFmtId="0" fontId="5" fillId="0" borderId="18" xfId="0" applyFont="1" applyFill="1" applyBorder="1" applyAlignment="1">
      <alignment horizontal="left" wrapText="1"/>
    </xf>
    <xf numFmtId="0" fontId="5" fillId="0" borderId="20" xfId="0" applyFont="1" applyFill="1" applyBorder="1" applyAlignment="1">
      <alignment horizontal="left" wrapText="1"/>
    </xf>
    <xf numFmtId="0" fontId="5" fillId="0" borderId="0" xfId="0" applyFont="1" applyAlignment="1">
      <alignment wrapText="1"/>
    </xf>
    <xf numFmtId="0" fontId="5" fillId="2" borderId="2" xfId="0" applyFont="1" applyFill="1" applyBorder="1" applyAlignment="1">
      <alignment vertical="center" wrapText="1"/>
    </xf>
    <xf numFmtId="0" fontId="5" fillId="0" borderId="6" xfId="0" applyFont="1" applyBorder="1" applyAlignment="1">
      <alignment horizontal="left" wrapText="1"/>
    </xf>
    <xf numFmtId="0" fontId="0" fillId="0" borderId="0" xfId="0"/>
    <xf numFmtId="0" fontId="3" fillId="0" borderId="10" xfId="0" applyFont="1" applyBorder="1" applyAlignment="1">
      <alignment vertical="center" wrapText="1"/>
    </xf>
    <xf numFmtId="0" fontId="5" fillId="0" borderId="2" xfId="0" applyFont="1" applyFill="1" applyBorder="1" applyAlignment="1">
      <alignment vertical="center" wrapText="1"/>
    </xf>
    <xf numFmtId="0" fontId="5" fillId="0" borderId="6"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3" xfId="0" applyFont="1" applyFill="1" applyBorder="1" applyAlignment="1">
      <alignment horizontal="right" vertical="center" wrapText="1"/>
    </xf>
    <xf numFmtId="0" fontId="3" fillId="0" borderId="6" xfId="0" applyFont="1" applyFill="1" applyBorder="1" applyAlignment="1">
      <alignment horizontal="right" vertical="center" wrapText="1"/>
    </xf>
    <xf numFmtId="0" fontId="5" fillId="0" borderId="15" xfId="0" applyFont="1" applyFill="1" applyBorder="1" applyAlignment="1">
      <alignment vertical="center" wrapText="1"/>
    </xf>
    <xf numFmtId="0" fontId="5" fillId="0" borderId="17" xfId="0" applyFont="1" applyFill="1" applyBorder="1" applyAlignment="1">
      <alignment vertical="center" wrapText="1"/>
    </xf>
    <xf numFmtId="0" fontId="5" fillId="0" borderId="19" xfId="0" applyFont="1" applyFill="1" applyBorder="1" applyAlignment="1">
      <alignment vertical="center" wrapText="1"/>
    </xf>
    <xf numFmtId="0" fontId="0" fillId="0" borderId="0" xfId="0" applyBorder="1"/>
    <xf numFmtId="0" fontId="5" fillId="2" borderId="2" xfId="0" applyFont="1" applyFill="1" applyBorder="1" applyAlignment="1">
      <alignment horizontal="left" wrapText="1"/>
    </xf>
    <xf numFmtId="0" fontId="5" fillId="0" borderId="0" xfId="0" applyFont="1" applyFill="1" applyAlignment="1">
      <alignment wrapText="1"/>
    </xf>
    <xf numFmtId="0" fontId="3" fillId="2" borderId="13" xfId="0" applyFont="1" applyFill="1" applyBorder="1" applyAlignment="1">
      <alignment horizontal="left" vertical="center" wrapText="1" indent="3"/>
    </xf>
    <xf numFmtId="0" fontId="3" fillId="3" borderId="13" xfId="0" applyFont="1" applyFill="1" applyBorder="1" applyAlignment="1">
      <alignment horizontal="left" vertical="center" wrapText="1" indent="3"/>
    </xf>
    <xf numFmtId="0" fontId="0" fillId="0" borderId="13" xfId="0" applyBorder="1" applyAlignment="1">
      <alignment wrapText="1"/>
    </xf>
    <xf numFmtId="0" fontId="0" fillId="0" borderId="21" xfId="0" applyBorder="1" applyAlignment="1">
      <alignment wrapText="1"/>
    </xf>
    <xf numFmtId="164" fontId="0" fillId="0" borderId="0" xfId="1" applyNumberFormat="1" applyFont="1" applyBorder="1"/>
    <xf numFmtId="164" fontId="0" fillId="0" borderId="0" xfId="1" applyNumberFormat="1" applyFont="1" applyFill="1" applyBorder="1"/>
    <xf numFmtId="164" fontId="2" fillId="0" borderId="0" xfId="0" applyNumberFormat="1" applyFont="1"/>
    <xf numFmtId="0" fontId="0" fillId="0" borderId="0" xfId="0"/>
    <xf numFmtId="0" fontId="2" fillId="0" borderId="0" xfId="0" applyFont="1"/>
    <xf numFmtId="164" fontId="0" fillId="0" borderId="10" xfId="1" applyNumberFormat="1" applyFont="1" applyBorder="1"/>
    <xf numFmtId="164" fontId="0" fillId="0" borderId="7" xfId="1" applyNumberFormat="1" applyFont="1" applyBorder="1" applyAlignment="1">
      <alignment horizontal="center"/>
    </xf>
    <xf numFmtId="164" fontId="0" fillId="0" borderId="4" xfId="1" applyNumberFormat="1" applyFont="1" applyBorder="1" applyAlignment="1">
      <alignment horizontal="center"/>
    </xf>
    <xf numFmtId="0" fontId="2" fillId="0" borderId="0" xfId="0" applyFont="1" applyBorder="1"/>
    <xf numFmtId="0" fontId="3" fillId="2" borderId="2" xfId="0" applyFont="1" applyFill="1" applyBorder="1" applyAlignment="1">
      <alignment vertical="center" wrapText="1"/>
    </xf>
    <xf numFmtId="0" fontId="3" fillId="2" borderId="2" xfId="0" applyFont="1" applyFill="1" applyBorder="1" applyAlignment="1">
      <alignment horizontal="left" vertical="center" wrapText="1"/>
    </xf>
    <xf numFmtId="0" fontId="2" fillId="0" borderId="0" xfId="0" applyFont="1" applyAlignment="1">
      <alignment horizontal="center" wrapText="1"/>
    </xf>
    <xf numFmtId="0" fontId="3" fillId="0" borderId="2" xfId="0" applyFont="1" applyBorder="1" applyAlignment="1">
      <alignment vertical="center" wrapText="1"/>
    </xf>
    <xf numFmtId="0" fontId="3" fillId="0" borderId="6" xfId="0" applyFont="1" applyBorder="1" applyAlignment="1">
      <alignment vertical="center" wrapText="1"/>
    </xf>
    <xf numFmtId="0" fontId="3" fillId="0" borderId="3" xfId="0" applyFont="1" applyBorder="1" applyAlignment="1">
      <alignment vertical="center" wrapText="1"/>
    </xf>
    <xf numFmtId="0" fontId="3" fillId="0" borderId="6" xfId="0" applyFont="1" applyFill="1" applyBorder="1" applyAlignment="1">
      <alignment vertical="center" wrapText="1"/>
    </xf>
    <xf numFmtId="0" fontId="3" fillId="2" borderId="23" xfId="0" applyFont="1" applyFill="1" applyBorder="1" applyAlignment="1">
      <alignment horizontal="left" vertical="center" wrapText="1" indent="3"/>
    </xf>
    <xf numFmtId="0" fontId="3" fillId="0" borderId="24" xfId="0" applyFont="1" applyBorder="1" applyAlignment="1">
      <alignment vertical="center" wrapText="1"/>
    </xf>
    <xf numFmtId="0" fontId="3" fillId="2" borderId="24" xfId="0" applyFont="1" applyFill="1" applyBorder="1" applyAlignment="1">
      <alignment vertical="center" wrapText="1"/>
    </xf>
    <xf numFmtId="0" fontId="5" fillId="0" borderId="24" xfId="0" applyFont="1" applyBorder="1" applyAlignment="1">
      <alignment vertical="center" wrapText="1"/>
    </xf>
    <xf numFmtId="0" fontId="3" fillId="0" borderId="24" xfId="0" applyFont="1" applyFill="1" applyBorder="1" applyAlignment="1">
      <alignment vertical="center" wrapText="1"/>
    </xf>
    <xf numFmtId="0" fontId="3" fillId="0" borderId="25" xfId="0" applyFont="1" applyBorder="1" applyAlignment="1">
      <alignment vertical="center" wrapText="1"/>
    </xf>
    <xf numFmtId="0" fontId="3" fillId="3" borderId="23" xfId="0" applyFont="1" applyFill="1" applyBorder="1" applyAlignment="1">
      <alignment horizontal="left" vertical="center" wrapText="1" indent="3"/>
    </xf>
    <xf numFmtId="0" fontId="3" fillId="3" borderId="24" xfId="0" applyFont="1" applyFill="1" applyBorder="1" applyAlignment="1">
      <alignment horizontal="left" vertical="center" wrapText="1" indent="3"/>
    </xf>
    <xf numFmtId="0" fontId="3" fillId="3" borderId="25" xfId="0" applyFont="1" applyFill="1" applyBorder="1" applyAlignment="1">
      <alignment horizontal="left" vertical="center" wrapText="1" indent="3"/>
    </xf>
    <xf numFmtId="0" fontId="0" fillId="0" borderId="2" xfId="0" applyBorder="1"/>
    <xf numFmtId="0" fontId="0" fillId="0" borderId="16" xfId="0" applyBorder="1"/>
    <xf numFmtId="0" fontId="0" fillId="0" borderId="18" xfId="0" applyBorder="1"/>
    <xf numFmtId="0" fontId="0" fillId="0" borderId="20" xfId="0" applyBorder="1"/>
    <xf numFmtId="0" fontId="2" fillId="0" borderId="2" xfId="0" applyFont="1" applyBorder="1" applyAlignment="1">
      <alignment horizontal="center" wrapText="1"/>
    </xf>
    <xf numFmtId="0" fontId="2" fillId="0" borderId="2" xfId="0" applyFont="1" applyBorder="1"/>
    <xf numFmtId="0" fontId="3" fillId="2" borderId="13" xfId="0" applyFont="1" applyFill="1" applyBorder="1" applyAlignment="1">
      <alignment horizontal="left" vertical="center" wrapText="1"/>
    </xf>
    <xf numFmtId="0" fontId="3" fillId="0" borderId="13" xfId="0" applyFont="1" applyBorder="1" applyAlignment="1">
      <alignment vertical="center" wrapText="1"/>
    </xf>
    <xf numFmtId="0" fontId="3" fillId="0" borderId="4" xfId="0" applyFont="1" applyBorder="1" applyAlignment="1">
      <alignment vertical="center" wrapText="1"/>
    </xf>
    <xf numFmtId="0" fontId="3" fillId="0" borderId="7" xfId="0" applyFont="1" applyBorder="1" applyAlignment="1">
      <alignment vertical="center" wrapText="1"/>
    </xf>
    <xf numFmtId="0" fontId="3" fillId="2" borderId="26" xfId="0" applyFont="1" applyFill="1" applyBorder="1" applyAlignment="1">
      <alignment horizontal="left" vertical="center" wrapText="1" indent="3"/>
    </xf>
    <xf numFmtId="0" fontId="3" fillId="0" borderId="27" xfId="0" applyFont="1" applyBorder="1" applyAlignment="1">
      <alignment vertical="center" wrapText="1"/>
    </xf>
    <xf numFmtId="0" fontId="3" fillId="2" borderId="27" xfId="0" applyFont="1" applyFill="1" applyBorder="1" applyAlignment="1">
      <alignment vertical="center" wrapText="1"/>
    </xf>
    <xf numFmtId="0" fontId="5" fillId="0" borderId="27" xfId="0" applyFont="1" applyBorder="1" applyAlignment="1">
      <alignment vertical="center" wrapText="1"/>
    </xf>
    <xf numFmtId="0" fontId="3" fillId="0" borderId="27" xfId="0" applyFont="1" applyFill="1" applyBorder="1" applyAlignment="1">
      <alignment vertical="center" wrapText="1"/>
    </xf>
    <xf numFmtId="0" fontId="3" fillId="0" borderId="28" xfId="0" applyFont="1" applyBorder="1" applyAlignment="1">
      <alignment vertical="center" wrapText="1"/>
    </xf>
    <xf numFmtId="0" fontId="3" fillId="0" borderId="4" xfId="0" applyFont="1" applyFill="1" applyBorder="1" applyAlignment="1">
      <alignment vertical="center" wrapText="1"/>
    </xf>
    <xf numFmtId="0" fontId="0" fillId="0" borderId="0" xfId="0" applyBorder="1" applyAlignment="1"/>
    <xf numFmtId="0" fontId="5" fillId="0" borderId="0" xfId="0" applyFont="1" applyFill="1" applyBorder="1" applyAlignment="1">
      <alignment vertical="center" wrapText="1"/>
    </xf>
    <xf numFmtId="0" fontId="5" fillId="0" borderId="2" xfId="0" applyFont="1" applyBorder="1" applyAlignment="1">
      <alignment horizontal="left" vertical="center" wrapText="1"/>
    </xf>
    <xf numFmtId="0" fontId="0" fillId="0" borderId="2" xfId="0" applyBorder="1" applyAlignment="1"/>
    <xf numFmtId="0" fontId="3" fillId="5" borderId="1" xfId="0" applyFont="1" applyFill="1" applyBorder="1" applyAlignment="1">
      <alignment horizontal="left" vertical="center" wrapText="1"/>
    </xf>
    <xf numFmtId="0" fontId="3" fillId="5" borderId="3" xfId="0" applyFont="1" applyFill="1" applyBorder="1" applyAlignment="1">
      <alignment horizontal="right" vertical="center" wrapText="1"/>
    </xf>
    <xf numFmtId="0" fontId="3" fillId="5" borderId="6" xfId="0" applyFont="1" applyFill="1" applyBorder="1" applyAlignment="1">
      <alignment horizontal="right" vertical="center" wrapText="1"/>
    </xf>
    <xf numFmtId="0" fontId="3" fillId="0" borderId="0" xfId="0" applyFont="1" applyFill="1" applyBorder="1" applyAlignment="1">
      <alignment horizontal="left" vertical="center" wrapText="1"/>
    </xf>
    <xf numFmtId="0" fontId="5" fillId="0" borderId="0" xfId="0" applyFont="1" applyFill="1" applyBorder="1" applyAlignment="1">
      <alignment horizontal="left" wrapText="1"/>
    </xf>
    <xf numFmtId="0" fontId="3" fillId="0" borderId="0" xfId="0" applyFont="1" applyFill="1" applyBorder="1" applyAlignment="1">
      <alignment horizontal="right" vertical="center" wrapText="1"/>
    </xf>
    <xf numFmtId="0" fontId="4" fillId="0" borderId="0" xfId="0" applyFont="1" applyFill="1" applyBorder="1" applyAlignment="1">
      <alignment horizontal="left" vertical="center" wrapText="1" indent="3"/>
    </xf>
    <xf numFmtId="0" fontId="5" fillId="0" borderId="0" xfId="0" applyFont="1" applyBorder="1" applyAlignment="1">
      <alignment wrapText="1"/>
    </xf>
    <xf numFmtId="0" fontId="4" fillId="0" borderId="0" xfId="0" applyFont="1" applyFill="1" applyBorder="1" applyAlignment="1">
      <alignment vertical="center" wrapText="1"/>
    </xf>
    <xf numFmtId="1" fontId="0" fillId="0" borderId="0" xfId="1" applyNumberFormat="1" applyFont="1"/>
    <xf numFmtId="1" fontId="0" fillId="0" borderId="0" xfId="0" applyNumberFormat="1"/>
    <xf numFmtId="10" fontId="0" fillId="0" borderId="12" xfId="0" applyNumberFormat="1" applyBorder="1"/>
    <xf numFmtId="10" fontId="0" fillId="0" borderId="12" xfId="1" applyNumberFormat="1" applyFont="1" applyBorder="1"/>
    <xf numFmtId="10" fontId="0" fillId="0" borderId="0" xfId="1" applyNumberFormat="1" applyFont="1"/>
    <xf numFmtId="10" fontId="0" fillId="0" borderId="0" xfId="0" applyNumberFormat="1"/>
    <xf numFmtId="10" fontId="0" fillId="0" borderId="11" xfId="1" applyNumberFormat="1" applyFont="1" applyBorder="1"/>
    <xf numFmtId="10" fontId="0" fillId="0" borderId="11" xfId="0" applyNumberFormat="1" applyBorder="1"/>
    <xf numFmtId="164" fontId="0" fillId="0" borderId="2" xfId="1" applyNumberFormat="1" applyFont="1" applyBorder="1" applyAlignment="1">
      <alignment horizontal="center"/>
    </xf>
    <xf numFmtId="164" fontId="0" fillId="0" borderId="2" xfId="1" applyNumberFormat="1" applyFont="1" applyBorder="1"/>
    <xf numFmtId="0" fontId="3" fillId="3" borderId="24" xfId="0" applyFont="1" applyFill="1" applyBorder="1" applyAlignment="1">
      <alignment horizontal="left" vertical="center" wrapText="1" indent="6"/>
    </xf>
    <xf numFmtId="0" fontId="3" fillId="3" borderId="25" xfId="0" applyFont="1" applyFill="1" applyBorder="1" applyAlignment="1">
      <alignment horizontal="left" vertical="center" wrapText="1" indent="6"/>
    </xf>
    <xf numFmtId="164" fontId="2" fillId="0" borderId="2" xfId="1"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0" fontId="5" fillId="0" borderId="12" xfId="0" applyFont="1" applyFill="1" applyBorder="1" applyAlignment="1">
      <alignment horizontal="left" wrapText="1"/>
    </xf>
    <xf numFmtId="0" fontId="0" fillId="0" borderId="29" xfId="0" applyBorder="1"/>
    <xf numFmtId="9" fontId="2" fillId="0" borderId="4" xfId="0" applyNumberFormat="1" applyFont="1" applyBorder="1" applyAlignment="1">
      <alignment horizontal="center"/>
    </xf>
    <xf numFmtId="9" fontId="2" fillId="0" borderId="11" xfId="0" applyNumberFormat="1" applyFont="1" applyBorder="1" applyAlignment="1">
      <alignment horizontal="center"/>
    </xf>
    <xf numFmtId="164" fontId="0" fillId="0" borderId="0" xfId="1" applyNumberFormat="1" applyFont="1" applyAlignment="1">
      <alignment horizontal="center"/>
    </xf>
    <xf numFmtId="10" fontId="0" fillId="0" borderId="0" xfId="1" applyNumberFormat="1" applyFont="1" applyAlignment="1">
      <alignment horizontal="center"/>
    </xf>
    <xf numFmtId="0" fontId="0" fillId="0" borderId="0" xfId="0" applyFont="1" applyBorder="1"/>
    <xf numFmtId="0" fontId="11" fillId="0" borderId="0" xfId="0" applyFont="1"/>
    <xf numFmtId="0" fontId="0" fillId="0" borderId="0" xfId="0" quotePrefix="1" applyFill="1" applyBorder="1"/>
    <xf numFmtId="0" fontId="0" fillId="0" borderId="0" xfId="0" applyFill="1" applyBorder="1"/>
    <xf numFmtId="0" fontId="11" fillId="0" borderId="0" xfId="0" applyFont="1" applyBorder="1"/>
    <xf numFmtId="164" fontId="2" fillId="0" borderId="0" xfId="1" applyNumberFormat="1" applyFont="1" applyBorder="1"/>
    <xf numFmtId="10" fontId="2" fillId="0" borderId="0" xfId="1" applyNumberFormat="1" applyFont="1" applyBorder="1"/>
    <xf numFmtId="0" fontId="0" fillId="0" borderId="0" xfId="0" applyFont="1" applyFill="1" applyBorder="1"/>
    <xf numFmtId="10" fontId="2" fillId="0" borderId="0" xfId="0" applyNumberFormat="1" applyFont="1" applyBorder="1"/>
    <xf numFmtId="0" fontId="2" fillId="0" borderId="13" xfId="0" applyFont="1" applyBorder="1" applyAlignment="1"/>
    <xf numFmtId="0" fontId="2" fillId="0" borderId="14" xfId="0" applyFont="1" applyBorder="1" applyAlignment="1"/>
    <xf numFmtId="0" fontId="2" fillId="0" borderId="21" xfId="0" applyFont="1" applyBorder="1" applyAlignment="1"/>
    <xf numFmtId="0" fontId="0" fillId="0" borderId="13" xfId="0" applyBorder="1" applyAlignment="1"/>
    <xf numFmtId="0" fontId="0" fillId="0" borderId="21" xfId="0" applyBorder="1" applyAlignment="1"/>
    <xf numFmtId="0" fontId="10" fillId="0" borderId="0" xfId="0" applyFont="1" applyBorder="1"/>
    <xf numFmtId="0" fontId="9" fillId="0" borderId="0" xfId="0" applyFont="1" applyBorder="1"/>
    <xf numFmtId="0" fontId="12" fillId="0" borderId="0" xfId="0" applyFont="1" applyBorder="1" applyAlignment="1">
      <alignment horizontal="right"/>
    </xf>
    <xf numFmtId="0" fontId="13" fillId="0" borderId="0" xfId="0" applyFont="1" applyBorder="1"/>
    <xf numFmtId="9" fontId="12" fillId="0" borderId="0" xfId="1" applyFont="1" applyBorder="1"/>
    <xf numFmtId="164" fontId="12" fillId="0" borderId="0" xfId="1" applyNumberFormat="1" applyFont="1" applyBorder="1"/>
    <xf numFmtId="0" fontId="12" fillId="0" borderId="0" xfId="0" applyFont="1" applyFill="1" applyBorder="1" applyAlignment="1">
      <alignment horizontal="right"/>
    </xf>
    <xf numFmtId="0" fontId="12" fillId="0" borderId="0" xfId="0" applyFont="1" applyBorder="1"/>
    <xf numFmtId="0" fontId="14" fillId="0" borderId="0" xfId="0" applyFont="1" applyBorder="1"/>
    <xf numFmtId="164" fontId="2" fillId="0" borderId="0" xfId="1" applyNumberFormat="1" applyFont="1"/>
    <xf numFmtId="0" fontId="2" fillId="0" borderId="2" xfId="0" applyFont="1" applyBorder="1" applyAlignment="1"/>
    <xf numFmtId="0" fontId="0" fillId="0" borderId="3" xfId="0" applyBorder="1"/>
    <xf numFmtId="0" fontId="0" fillId="0" borderId="6" xfId="0" applyBorder="1"/>
    <xf numFmtId="0" fontId="2" fillId="0" borderId="1" xfId="0" applyFont="1" applyFill="1" applyBorder="1" applyAlignment="1"/>
    <xf numFmtId="0" fontId="0" fillId="0" borderId="7" xfId="0" applyBorder="1" applyAlignment="1">
      <alignment horizontal="center"/>
    </xf>
    <xf numFmtId="0" fontId="2" fillId="0" borderId="2" xfId="0" applyFont="1" applyBorder="1" applyAlignment="1">
      <alignment horizontal="center" vertical="center" wrapText="1"/>
    </xf>
    <xf numFmtId="0" fontId="3" fillId="2" borderId="7" xfId="0" applyFont="1" applyFill="1" applyBorder="1" applyAlignment="1">
      <alignment horizontal="center" wrapText="1"/>
    </xf>
    <xf numFmtId="0" fontId="3" fillId="0" borderId="7" xfId="0" applyFont="1" applyBorder="1" applyAlignment="1">
      <alignment horizontal="center" wrapText="1"/>
    </xf>
    <xf numFmtId="0" fontId="5" fillId="0" borderId="7" xfId="0" applyFont="1" applyBorder="1" applyAlignment="1">
      <alignment horizontal="center" wrapText="1"/>
    </xf>
    <xf numFmtId="0" fontId="3" fillId="0" borderId="7" xfId="0" applyFont="1" applyFill="1" applyBorder="1" applyAlignment="1">
      <alignment horizontal="center" wrapText="1"/>
    </xf>
    <xf numFmtId="0" fontId="3" fillId="0" borderId="4" xfId="0" applyFont="1" applyBorder="1" applyAlignment="1">
      <alignment horizontal="center" wrapText="1"/>
    </xf>
    <xf numFmtId="0" fontId="2" fillId="0" borderId="2" xfId="0" applyFont="1" applyBorder="1" applyAlignment="1">
      <alignment horizontal="center" vertical="center"/>
    </xf>
    <xf numFmtId="0" fontId="15" fillId="0" borderId="0" xfId="0" applyFont="1"/>
    <xf numFmtId="0" fontId="10" fillId="0" borderId="0" xfId="0" applyFont="1"/>
    <xf numFmtId="0" fontId="12" fillId="0" borderId="0" xfId="0" applyFont="1" applyAlignment="1">
      <alignment horizontal="right"/>
    </xf>
    <xf numFmtId="0" fontId="0" fillId="0" borderId="0" xfId="0" applyFont="1" applyAlignment="1">
      <alignment horizontal="left"/>
    </xf>
    <xf numFmtId="0" fontId="15" fillId="0" borderId="13" xfId="0" applyFont="1" applyBorder="1"/>
    <xf numFmtId="0" fontId="0" fillId="0" borderId="14" xfId="0" applyBorder="1"/>
    <xf numFmtId="0" fontId="10" fillId="0" borderId="14" xfId="0" applyFont="1" applyBorder="1"/>
    <xf numFmtId="0" fontId="0" fillId="0" borderId="21" xfId="0" applyBorder="1"/>
    <xf numFmtId="0" fontId="16" fillId="0" borderId="0" xfId="0" applyFont="1" applyAlignment="1">
      <alignment horizontal="center" wrapText="1"/>
    </xf>
    <xf numFmtId="0" fontId="16" fillId="0" borderId="2" xfId="0" applyFont="1" applyBorder="1" applyAlignment="1">
      <alignment horizontal="center" wrapText="1"/>
    </xf>
    <xf numFmtId="0" fontId="16" fillId="0" borderId="2" xfId="0" applyFont="1" applyBorder="1"/>
    <xf numFmtId="0" fontId="5" fillId="0" borderId="0" xfId="0" applyFont="1"/>
    <xf numFmtId="0" fontId="5" fillId="0" borderId="16" xfId="0" applyFont="1" applyBorder="1"/>
    <xf numFmtId="0" fontId="17" fillId="0" borderId="2" xfId="0" applyFont="1" applyBorder="1"/>
    <xf numFmtId="0" fontId="0" fillId="7" borderId="2" xfId="0" applyFill="1" applyBorder="1"/>
    <xf numFmtId="0" fontId="0" fillId="7" borderId="15" xfId="0" applyFill="1" applyBorder="1"/>
    <xf numFmtId="0" fontId="0" fillId="7" borderId="17" xfId="0" applyFill="1" applyBorder="1"/>
    <xf numFmtId="0" fontId="0" fillId="7" borderId="19" xfId="0" applyFill="1" applyBorder="1"/>
    <xf numFmtId="0" fontId="5" fillId="7" borderId="15" xfId="0" applyFont="1" applyFill="1" applyBorder="1" applyAlignment="1">
      <alignment vertical="center" wrapText="1"/>
    </xf>
    <xf numFmtId="0" fontId="5" fillId="7" borderId="17" xfId="0" applyFont="1" applyFill="1" applyBorder="1" applyAlignment="1">
      <alignment vertical="center" wrapText="1"/>
    </xf>
    <xf numFmtId="0" fontId="5" fillId="7" borderId="19" xfId="0" applyFont="1" applyFill="1" applyBorder="1" applyAlignment="1">
      <alignment vertical="center" wrapText="1"/>
    </xf>
    <xf numFmtId="0" fontId="15" fillId="7" borderId="2" xfId="0" applyFont="1" applyFill="1" applyBorder="1" applyAlignment="1">
      <alignment wrapText="1"/>
    </xf>
    <xf numFmtId="0" fontId="0" fillId="0" borderId="0" xfId="0" applyAlignment="1">
      <alignment horizontal="left" wrapText="1"/>
    </xf>
    <xf numFmtId="0" fontId="2" fillId="0" borderId="22"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Fill="1" applyBorder="1" applyAlignment="1">
      <alignment horizontal="center" vertical="center"/>
    </xf>
    <xf numFmtId="0" fontId="2" fillId="0" borderId="6" xfId="0" applyFont="1" applyFill="1" applyBorder="1" applyAlignment="1">
      <alignment horizontal="center" vertical="center"/>
    </xf>
    <xf numFmtId="164" fontId="0" fillId="0" borderId="0" xfId="0" applyNumberFormat="1" applyAlignment="1">
      <alignment horizontal="center"/>
    </xf>
    <xf numFmtId="0" fontId="0" fillId="4" borderId="1" xfId="0" applyFill="1" applyBorder="1" applyAlignment="1">
      <alignment horizontal="center" vertical="center" textRotation="90" wrapText="1"/>
    </xf>
    <xf numFmtId="0" fontId="0" fillId="4" borderId="3" xfId="0" applyFill="1" applyBorder="1" applyAlignment="1">
      <alignment horizontal="center" vertical="center" textRotation="90" wrapText="1"/>
    </xf>
    <xf numFmtId="0" fontId="0" fillId="4" borderId="6" xfId="0" applyFill="1" applyBorder="1" applyAlignment="1">
      <alignment horizontal="center" vertical="center" textRotation="90" wrapText="1"/>
    </xf>
    <xf numFmtId="0" fontId="0" fillId="5" borderId="1" xfId="0" applyFill="1" applyBorder="1" applyAlignment="1">
      <alignment horizontal="center" vertical="center" textRotation="90" wrapText="1"/>
    </xf>
    <xf numFmtId="0" fontId="0" fillId="5" borderId="3" xfId="0" applyFill="1" applyBorder="1" applyAlignment="1">
      <alignment horizontal="center" vertical="center" textRotation="90" wrapText="1"/>
    </xf>
    <xf numFmtId="0" fontId="0" fillId="5" borderId="6" xfId="0" applyFill="1" applyBorder="1" applyAlignment="1">
      <alignment horizontal="center" vertical="center" textRotation="90" wrapText="1"/>
    </xf>
    <xf numFmtId="0" fontId="0" fillId="6" borderId="1" xfId="0" applyFill="1" applyBorder="1" applyAlignment="1">
      <alignment horizontal="center" vertical="center" textRotation="90" wrapText="1"/>
    </xf>
    <xf numFmtId="0" fontId="0" fillId="6" borderId="3" xfId="0" applyFill="1" applyBorder="1" applyAlignment="1">
      <alignment horizontal="center" vertical="center" textRotation="90" wrapText="1"/>
    </xf>
    <xf numFmtId="0" fontId="0" fillId="6" borderId="6" xfId="0" applyFill="1" applyBorder="1" applyAlignment="1">
      <alignment horizontal="center" vertical="center" textRotation="90" wrapText="1"/>
    </xf>
    <xf numFmtId="164" fontId="2" fillId="0" borderId="13" xfId="1" applyNumberFormat="1" applyFont="1" applyBorder="1" applyAlignment="1">
      <alignment horizontal="center" vertical="center" wrapText="1"/>
    </xf>
    <xf numFmtId="164" fontId="2" fillId="0" borderId="21" xfId="1" applyNumberFormat="1" applyFont="1" applyBorder="1" applyAlignment="1">
      <alignment horizontal="center" vertical="center" wrapText="1"/>
    </xf>
    <xf numFmtId="164" fontId="2" fillId="0" borderId="13" xfId="0" applyNumberFormat="1" applyFont="1" applyBorder="1" applyAlignment="1">
      <alignment horizontal="center" vertical="center" wrapText="1"/>
    </xf>
    <xf numFmtId="164" fontId="2" fillId="0" borderId="21" xfId="0" applyNumberFormat="1" applyFont="1" applyBorder="1" applyAlignment="1">
      <alignment horizontal="center" vertical="center" wrapText="1"/>
    </xf>
    <xf numFmtId="0" fontId="0" fillId="2" borderId="1" xfId="0" applyFill="1" applyBorder="1" applyAlignment="1">
      <alignment horizontal="center" vertical="center" textRotation="90" wrapText="1"/>
    </xf>
    <xf numFmtId="0" fontId="0" fillId="2" borderId="3" xfId="0" applyFill="1" applyBorder="1" applyAlignment="1">
      <alignment horizontal="center" vertical="center" textRotation="90" wrapText="1"/>
    </xf>
    <xf numFmtId="0" fontId="0" fillId="2" borderId="6" xfId="0" applyFill="1" applyBorder="1" applyAlignment="1">
      <alignment horizontal="center" vertical="center" textRotation="90" wrapText="1"/>
    </xf>
    <xf numFmtId="0" fontId="0" fillId="3" borderId="1" xfId="0" applyFill="1" applyBorder="1" applyAlignment="1">
      <alignment horizontal="center" vertical="center" textRotation="90" wrapText="1"/>
    </xf>
    <xf numFmtId="0" fontId="0" fillId="3" borderId="3" xfId="0" applyFill="1" applyBorder="1" applyAlignment="1">
      <alignment horizontal="center" vertical="center" textRotation="90" wrapText="1"/>
    </xf>
    <xf numFmtId="0" fontId="0" fillId="3" borderId="6" xfId="0" applyFill="1" applyBorder="1" applyAlignment="1">
      <alignment horizontal="center" vertical="center" textRotation="90" wrapText="1"/>
    </xf>
    <xf numFmtId="164" fontId="2" fillId="0" borderId="8" xfId="1" applyNumberFormat="1" applyFont="1" applyBorder="1" applyAlignment="1">
      <alignment horizontal="center" vertical="center"/>
    </xf>
    <xf numFmtId="164" fontId="2" fillId="0" borderId="22" xfId="1" applyNumberFormat="1" applyFont="1" applyBorder="1" applyAlignment="1">
      <alignment horizontal="center" vertical="center"/>
    </xf>
    <xf numFmtId="164" fontId="2" fillId="0" borderId="9" xfId="1" applyNumberFormat="1" applyFont="1" applyBorder="1" applyAlignment="1">
      <alignment horizontal="center" vertical="center"/>
    </xf>
    <xf numFmtId="164" fontId="2" fillId="0" borderId="4" xfId="1" applyNumberFormat="1" applyFont="1" applyBorder="1" applyAlignment="1">
      <alignment horizontal="center" vertical="center"/>
    </xf>
    <xf numFmtId="164" fontId="2" fillId="0" borderId="10" xfId="1" applyNumberFormat="1" applyFont="1" applyBorder="1" applyAlignment="1">
      <alignment horizontal="center" vertical="center"/>
    </xf>
    <xf numFmtId="164" fontId="2" fillId="0" borderId="11" xfId="1" applyNumberFormat="1"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5" fillId="6" borderId="1" xfId="0" applyFont="1" applyFill="1" applyBorder="1" applyAlignment="1">
      <alignment horizontal="center" vertical="center" textRotation="90" wrapText="1"/>
    </xf>
    <xf numFmtId="0" fontId="5" fillId="6" borderId="3" xfId="0" applyFont="1" applyFill="1" applyBorder="1" applyAlignment="1">
      <alignment horizontal="center" vertical="center" textRotation="90" wrapText="1"/>
    </xf>
    <xf numFmtId="0" fontId="4" fillId="5" borderId="1" xfId="0" applyFont="1" applyFill="1" applyBorder="1" applyAlignment="1">
      <alignment horizontal="left" vertical="center" wrapText="1" indent="3"/>
    </xf>
    <xf numFmtId="0" fontId="4" fillId="5" borderId="3" xfId="0" applyFont="1" applyFill="1" applyBorder="1" applyAlignment="1">
      <alignment horizontal="left" vertical="center" wrapText="1" indent="3"/>
    </xf>
    <xf numFmtId="0" fontId="4" fillId="5" borderId="6" xfId="0" applyFont="1" applyFill="1" applyBorder="1" applyAlignment="1">
      <alignment horizontal="left" vertical="center" wrapText="1" indent="3"/>
    </xf>
    <xf numFmtId="0" fontId="5" fillId="2" borderId="1" xfId="0" applyFont="1" applyFill="1" applyBorder="1" applyAlignment="1">
      <alignment horizontal="center" vertical="center" textRotation="90" wrapText="1"/>
    </xf>
    <xf numFmtId="0" fontId="5" fillId="2" borderId="3" xfId="0" applyFont="1" applyFill="1" applyBorder="1" applyAlignment="1">
      <alignment horizontal="center" vertical="center" textRotation="90" wrapText="1"/>
    </xf>
    <xf numFmtId="0" fontId="5" fillId="2" borderId="6" xfId="0" applyFont="1" applyFill="1" applyBorder="1" applyAlignment="1">
      <alignment horizontal="center" vertical="center" textRotation="90" wrapText="1"/>
    </xf>
    <xf numFmtId="0" fontId="5" fillId="3" borderId="1" xfId="0" applyFont="1" applyFill="1" applyBorder="1" applyAlignment="1">
      <alignment horizontal="center" vertical="center" textRotation="90" wrapText="1"/>
    </xf>
    <xf numFmtId="0" fontId="5" fillId="3" borderId="3" xfId="0" applyFont="1" applyFill="1" applyBorder="1" applyAlignment="1">
      <alignment horizontal="center" vertical="center" textRotation="90" wrapText="1"/>
    </xf>
    <xf numFmtId="0" fontId="5" fillId="3" borderId="6" xfId="0" applyFont="1" applyFill="1" applyBorder="1" applyAlignment="1">
      <alignment horizontal="center" vertical="center" textRotation="90" wrapText="1"/>
    </xf>
    <xf numFmtId="0" fontId="5" fillId="4" borderId="1" xfId="0" applyFont="1" applyFill="1" applyBorder="1" applyAlignment="1">
      <alignment horizontal="center" vertical="center" textRotation="90" wrapText="1"/>
    </xf>
    <xf numFmtId="0" fontId="5" fillId="4" borderId="3" xfId="0" applyFont="1" applyFill="1" applyBorder="1" applyAlignment="1">
      <alignment horizontal="center" vertical="center" textRotation="90" wrapText="1"/>
    </xf>
    <xf numFmtId="0" fontId="5" fillId="4" borderId="6" xfId="0" applyFont="1" applyFill="1" applyBorder="1" applyAlignment="1">
      <alignment horizontal="center" vertical="center" textRotation="90" wrapText="1"/>
    </xf>
    <xf numFmtId="0" fontId="5" fillId="5" borderId="9" xfId="0" applyFont="1" applyFill="1" applyBorder="1" applyAlignment="1">
      <alignment horizontal="center" vertical="center" textRotation="90" wrapText="1"/>
    </xf>
    <xf numFmtId="0" fontId="5" fillId="5" borderId="12" xfId="0" applyFont="1" applyFill="1" applyBorder="1" applyAlignment="1">
      <alignment horizontal="center" vertical="center" textRotation="90" wrapText="1"/>
    </xf>
    <xf numFmtId="0" fontId="5" fillId="5" borderId="11" xfId="0" applyFont="1" applyFill="1" applyBorder="1" applyAlignment="1">
      <alignment horizontal="center" vertical="center" textRotation="90" wrapText="1"/>
    </xf>
    <xf numFmtId="0" fontId="0" fillId="5" borderId="9" xfId="0" applyFill="1" applyBorder="1" applyAlignment="1">
      <alignment horizontal="center" vertical="center" textRotation="90" wrapText="1"/>
    </xf>
    <xf numFmtId="0" fontId="0" fillId="5" borderId="12" xfId="0" applyFill="1" applyBorder="1" applyAlignment="1">
      <alignment horizontal="center" vertical="center" textRotation="90" wrapText="1"/>
    </xf>
    <xf numFmtId="0" fontId="0" fillId="5" borderId="11" xfId="0" applyFill="1" applyBorder="1" applyAlignment="1">
      <alignment horizontal="center" vertical="center" textRotation="90" wrapText="1"/>
    </xf>
    <xf numFmtId="0" fontId="2" fillId="0" borderId="8" xfId="0" applyFont="1" applyBorder="1" applyAlignment="1">
      <alignment horizontal="center"/>
    </xf>
    <xf numFmtId="0" fontId="2" fillId="0" borderId="9" xfId="0" applyFont="1" applyBorder="1" applyAlignment="1">
      <alignment horizont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6" xfId="0" applyFont="1" applyBorder="1" applyAlignment="1">
      <alignment horizontal="center" vertical="center" wrapText="1"/>
    </xf>
  </cellXfs>
  <cellStyles count="3">
    <cellStyle name="Hyperlink 2" xfId="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en-GB"/>
              <a:t>Additive weighting options</a:t>
            </a:r>
          </a:p>
        </c:rich>
      </c:tx>
      <c:overlay val="0"/>
    </c:title>
    <c:autoTitleDeleted val="0"/>
    <c:plotArea>
      <c:layout/>
      <c:barChart>
        <c:barDir val="col"/>
        <c:grouping val="clustered"/>
        <c:varyColors val="0"/>
        <c:ser>
          <c:idx val="0"/>
          <c:order val="0"/>
          <c:tx>
            <c:strRef>
              <c:f>'Main collation of data'!$B$45</c:f>
              <c:strCache>
                <c:ptCount val="1"/>
                <c:pt idx="0">
                  <c:v>Unweighted score</c:v>
                </c:pt>
              </c:strCache>
            </c:strRef>
          </c:tx>
          <c:invertIfNegative val="0"/>
          <c:cat>
            <c:strRef>
              <c:f>'Main collation of data'!$F$44:$I$44</c:f>
              <c:strCache>
                <c:ptCount val="4"/>
                <c:pt idx="0">
                  <c:v>Afghanistan Reconstruction Trust Fund</c:v>
                </c:pt>
                <c:pt idx="1">
                  <c:v>Liberia Health Sector Pooled Fund</c:v>
                </c:pt>
                <c:pt idx="2">
                  <c:v>Southern Sudan Multidonor Trust Fund</c:v>
                </c:pt>
                <c:pt idx="3">
                  <c:v>Your fund</c:v>
                </c:pt>
              </c:strCache>
            </c:strRef>
          </c:cat>
          <c:val>
            <c:numRef>
              <c:f>'Main collation of data'!$F$45:$I$45</c:f>
              <c:numCache>
                <c:formatCode>0.0%</c:formatCode>
                <c:ptCount val="4"/>
                <c:pt idx="0">
                  <c:v>0.92409833886388049</c:v>
                </c:pt>
                <c:pt idx="1">
                  <c:v>0.77706766917293235</c:v>
                </c:pt>
                <c:pt idx="2">
                  <c:v>0.43644467386316982</c:v>
                </c:pt>
                <c:pt idx="3">
                  <c:v>0</c:v>
                </c:pt>
              </c:numCache>
            </c:numRef>
          </c:val>
        </c:ser>
        <c:ser>
          <c:idx val="1"/>
          <c:order val="1"/>
          <c:tx>
            <c:strRef>
              <c:f>'Main collation of data'!$B$46</c:f>
              <c:strCache>
                <c:ptCount val="1"/>
                <c:pt idx="0">
                  <c:v>Paris Declaration categories weighted equally</c:v>
                </c:pt>
              </c:strCache>
            </c:strRef>
          </c:tx>
          <c:invertIfNegative val="0"/>
          <c:cat>
            <c:strRef>
              <c:f>'Main collation of data'!$F$44:$I$44</c:f>
              <c:strCache>
                <c:ptCount val="4"/>
                <c:pt idx="0">
                  <c:v>Afghanistan Reconstruction Trust Fund</c:v>
                </c:pt>
                <c:pt idx="1">
                  <c:v>Liberia Health Sector Pooled Fund</c:v>
                </c:pt>
                <c:pt idx="2">
                  <c:v>Southern Sudan Multidonor Trust Fund</c:v>
                </c:pt>
                <c:pt idx="3">
                  <c:v>Your fund</c:v>
                </c:pt>
              </c:strCache>
            </c:strRef>
          </c:cat>
          <c:val>
            <c:numRef>
              <c:f>'Main collation of data'!$F$46:$I$46</c:f>
              <c:numCache>
                <c:formatCode>0.0%</c:formatCode>
                <c:ptCount val="4"/>
                <c:pt idx="0">
                  <c:v>0.92056417496248744</c:v>
                </c:pt>
                <c:pt idx="1">
                  <c:v>0.79893483709273183</c:v>
                </c:pt>
                <c:pt idx="2">
                  <c:v>0.44216701079475473</c:v>
                </c:pt>
                <c:pt idx="3">
                  <c:v>0</c:v>
                </c:pt>
              </c:numCache>
            </c:numRef>
          </c:val>
        </c:ser>
        <c:ser>
          <c:idx val="2"/>
          <c:order val="2"/>
          <c:tx>
            <c:strRef>
              <c:f>'Main collation of data'!$B$52</c:f>
              <c:strCache>
                <c:ptCount val="1"/>
                <c:pt idx="0">
                  <c:v>Short-term and long-term goals</c:v>
                </c:pt>
              </c:strCache>
            </c:strRef>
          </c:tx>
          <c:invertIfNegative val="0"/>
          <c:cat>
            <c:strRef>
              <c:f>'Main collation of data'!$F$44:$I$44</c:f>
              <c:strCache>
                <c:ptCount val="4"/>
                <c:pt idx="0">
                  <c:v>Afghanistan Reconstruction Trust Fund</c:v>
                </c:pt>
                <c:pt idx="1">
                  <c:v>Liberia Health Sector Pooled Fund</c:v>
                </c:pt>
                <c:pt idx="2">
                  <c:v>Southern Sudan Multidonor Trust Fund</c:v>
                </c:pt>
                <c:pt idx="3">
                  <c:v>Your fund</c:v>
                </c:pt>
              </c:strCache>
            </c:strRef>
          </c:cat>
          <c:val>
            <c:numRef>
              <c:f>'Main collation of data'!$F$52:$I$52</c:f>
              <c:numCache>
                <c:formatCode>0.0%</c:formatCode>
                <c:ptCount val="4"/>
                <c:pt idx="0">
                  <c:v>0.92202500592558634</c:v>
                </c:pt>
                <c:pt idx="1">
                  <c:v>0.78346535982814181</c:v>
                </c:pt>
                <c:pt idx="2">
                  <c:v>0.44083357913911053</c:v>
                </c:pt>
                <c:pt idx="3">
                  <c:v>0</c:v>
                </c:pt>
              </c:numCache>
            </c:numRef>
          </c:val>
        </c:ser>
        <c:ser>
          <c:idx val="3"/>
          <c:order val="3"/>
          <c:tx>
            <c:strRef>
              <c:f>'Main collation of data'!$B$55</c:f>
              <c:strCache>
                <c:ptCount val="1"/>
                <c:pt idx="0">
                  <c:v>Short- and long-term, indicators weighted</c:v>
                </c:pt>
              </c:strCache>
            </c:strRef>
          </c:tx>
          <c:invertIfNegative val="0"/>
          <c:cat>
            <c:strRef>
              <c:f>'Main collation of data'!$F$44:$I$44</c:f>
              <c:strCache>
                <c:ptCount val="4"/>
                <c:pt idx="0">
                  <c:v>Afghanistan Reconstruction Trust Fund</c:v>
                </c:pt>
                <c:pt idx="1">
                  <c:v>Liberia Health Sector Pooled Fund</c:v>
                </c:pt>
                <c:pt idx="2">
                  <c:v>Southern Sudan Multidonor Trust Fund</c:v>
                </c:pt>
                <c:pt idx="3">
                  <c:v>Your fund</c:v>
                </c:pt>
              </c:strCache>
            </c:strRef>
          </c:cat>
          <c:val>
            <c:numRef>
              <c:f>'Main collation of data'!$F$55:$I$55</c:f>
              <c:numCache>
                <c:formatCode>0.0%</c:formatCode>
                <c:ptCount val="4"/>
                <c:pt idx="0">
                  <c:v>0.91284413227420791</c:v>
                </c:pt>
                <c:pt idx="1">
                  <c:v>0.77359605263157905</c:v>
                </c:pt>
                <c:pt idx="2">
                  <c:v>0.42764874628703908</c:v>
                </c:pt>
                <c:pt idx="3">
                  <c:v>0</c:v>
                </c:pt>
              </c:numCache>
            </c:numRef>
          </c:val>
        </c:ser>
        <c:dLbls>
          <c:showLegendKey val="0"/>
          <c:showVal val="0"/>
          <c:showCatName val="0"/>
          <c:showSerName val="0"/>
          <c:showPercent val="0"/>
          <c:showBubbleSize val="0"/>
        </c:dLbls>
        <c:gapWidth val="150"/>
        <c:axId val="136601600"/>
        <c:axId val="136603136"/>
      </c:barChart>
      <c:catAx>
        <c:axId val="136601600"/>
        <c:scaling>
          <c:orientation val="minMax"/>
        </c:scaling>
        <c:delete val="0"/>
        <c:axPos val="b"/>
        <c:majorTickMark val="none"/>
        <c:minorTickMark val="none"/>
        <c:tickLblPos val="nextTo"/>
        <c:crossAx val="136603136"/>
        <c:crosses val="autoZero"/>
        <c:auto val="1"/>
        <c:lblAlgn val="ctr"/>
        <c:lblOffset val="100"/>
        <c:noMultiLvlLbl val="0"/>
      </c:catAx>
      <c:valAx>
        <c:axId val="136603136"/>
        <c:scaling>
          <c:orientation val="minMax"/>
        </c:scaling>
        <c:delete val="0"/>
        <c:axPos val="l"/>
        <c:majorGridlines/>
        <c:numFmt formatCode="0%" sourceLinked="0"/>
        <c:majorTickMark val="none"/>
        <c:minorTickMark val="none"/>
        <c:tickLblPos val="nextTo"/>
        <c:crossAx val="13660160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en-GB"/>
              <a:t>Multiplicative weighting options</a:t>
            </a:r>
          </a:p>
        </c:rich>
      </c:tx>
      <c:overlay val="0"/>
    </c:title>
    <c:autoTitleDeleted val="0"/>
    <c:plotArea>
      <c:layout/>
      <c:barChart>
        <c:barDir val="col"/>
        <c:grouping val="clustered"/>
        <c:varyColors val="0"/>
        <c:ser>
          <c:idx val="0"/>
          <c:order val="0"/>
          <c:tx>
            <c:strRef>
              <c:f>'Main collation of data'!$B$59</c:f>
              <c:strCache>
                <c:ptCount val="1"/>
                <c:pt idx="0">
                  <c:v>One dealbreaker</c:v>
                </c:pt>
              </c:strCache>
            </c:strRef>
          </c:tx>
          <c:invertIfNegative val="0"/>
          <c:cat>
            <c:strRef>
              <c:f>'Main collation of data'!$F$44:$I$44</c:f>
              <c:strCache>
                <c:ptCount val="4"/>
                <c:pt idx="0">
                  <c:v>Afghanistan Reconstruction Trust Fund</c:v>
                </c:pt>
                <c:pt idx="1">
                  <c:v>Liberia Health Sector Pooled Fund</c:v>
                </c:pt>
                <c:pt idx="2">
                  <c:v>Southern Sudan Multidonor Trust Fund</c:v>
                </c:pt>
                <c:pt idx="3">
                  <c:v>Your fund</c:v>
                </c:pt>
              </c:strCache>
            </c:strRef>
          </c:cat>
          <c:val>
            <c:numRef>
              <c:f>'Main collation of data'!$F$59:$I$59</c:f>
              <c:numCache>
                <c:formatCode>0.0%</c:formatCode>
                <c:ptCount val="4"/>
                <c:pt idx="0">
                  <c:v>0.83657889865074253</c:v>
                </c:pt>
                <c:pt idx="1">
                  <c:v>0.76938034742027483</c:v>
                </c:pt>
                <c:pt idx="2">
                  <c:v>0.1330657753062178</c:v>
                </c:pt>
                <c:pt idx="3">
                  <c:v>0</c:v>
                </c:pt>
              </c:numCache>
            </c:numRef>
          </c:val>
        </c:ser>
        <c:ser>
          <c:idx val="1"/>
          <c:order val="1"/>
          <c:tx>
            <c:strRef>
              <c:f>'Main collation of data'!$B$60</c:f>
              <c:strCache>
                <c:ptCount val="1"/>
                <c:pt idx="0">
                  <c:v>Three dealbreakers</c:v>
                </c:pt>
              </c:strCache>
            </c:strRef>
          </c:tx>
          <c:invertIfNegative val="0"/>
          <c:cat>
            <c:strRef>
              <c:f>'Main collation of data'!$F$44:$I$44</c:f>
              <c:strCache>
                <c:ptCount val="4"/>
                <c:pt idx="0">
                  <c:v>Afghanistan Reconstruction Trust Fund</c:v>
                </c:pt>
                <c:pt idx="1">
                  <c:v>Liberia Health Sector Pooled Fund</c:v>
                </c:pt>
                <c:pt idx="2">
                  <c:v>Southern Sudan Multidonor Trust Fund</c:v>
                </c:pt>
                <c:pt idx="3">
                  <c:v>Your fund</c:v>
                </c:pt>
              </c:strCache>
            </c:strRef>
          </c:cat>
          <c:val>
            <c:numRef>
              <c:f>'Main collation of data'!$F$60:$I$60</c:f>
              <c:numCache>
                <c:formatCode>0.0%</c:formatCode>
                <c:ptCount val="4"/>
                <c:pt idx="0">
                  <c:v>0.63621765202343183</c:v>
                </c:pt>
                <c:pt idx="1">
                  <c:v>0.57811194653299913</c:v>
                </c:pt>
                <c:pt idx="2">
                  <c:v>6.5874702493553469E-2</c:v>
                </c:pt>
                <c:pt idx="3">
                  <c:v>0</c:v>
                </c:pt>
              </c:numCache>
            </c:numRef>
          </c:val>
        </c:ser>
        <c:dLbls>
          <c:showLegendKey val="0"/>
          <c:showVal val="0"/>
          <c:showCatName val="0"/>
          <c:showSerName val="0"/>
          <c:showPercent val="0"/>
          <c:showBubbleSize val="0"/>
        </c:dLbls>
        <c:gapWidth val="150"/>
        <c:axId val="136628480"/>
        <c:axId val="136630272"/>
      </c:barChart>
      <c:catAx>
        <c:axId val="136628480"/>
        <c:scaling>
          <c:orientation val="minMax"/>
        </c:scaling>
        <c:delete val="0"/>
        <c:axPos val="b"/>
        <c:majorTickMark val="none"/>
        <c:minorTickMark val="none"/>
        <c:tickLblPos val="nextTo"/>
        <c:crossAx val="136630272"/>
        <c:crosses val="autoZero"/>
        <c:auto val="1"/>
        <c:lblAlgn val="ctr"/>
        <c:lblOffset val="100"/>
        <c:noMultiLvlLbl val="0"/>
      </c:catAx>
      <c:valAx>
        <c:axId val="136630272"/>
        <c:scaling>
          <c:orientation val="minMax"/>
        </c:scaling>
        <c:delete val="0"/>
        <c:axPos val="l"/>
        <c:majorGridlines/>
        <c:numFmt formatCode="0%" sourceLinked="0"/>
        <c:majorTickMark val="none"/>
        <c:minorTickMark val="none"/>
        <c:tickLblPos val="nextTo"/>
        <c:crossAx val="136628480"/>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en-GB"/>
              <a:t>Additive weighting options</a:t>
            </a:r>
          </a:p>
        </c:rich>
      </c:tx>
      <c:overlay val="0"/>
    </c:title>
    <c:autoTitleDeleted val="0"/>
    <c:plotArea>
      <c:layout/>
      <c:barChart>
        <c:barDir val="col"/>
        <c:grouping val="clustered"/>
        <c:varyColors val="0"/>
        <c:ser>
          <c:idx val="0"/>
          <c:order val="0"/>
          <c:tx>
            <c:strRef>
              <c:f>'Main collation of data'!$B$45</c:f>
              <c:strCache>
                <c:ptCount val="1"/>
                <c:pt idx="0">
                  <c:v>Unweighted score</c:v>
                </c:pt>
              </c:strCache>
            </c:strRef>
          </c:tx>
          <c:invertIfNegative val="0"/>
          <c:cat>
            <c:strRef>
              <c:f>'Main collation of data'!$F$44:$I$44</c:f>
              <c:strCache>
                <c:ptCount val="4"/>
                <c:pt idx="0">
                  <c:v>Afghanistan Reconstruction Trust Fund</c:v>
                </c:pt>
                <c:pt idx="1">
                  <c:v>Liberia Health Sector Pooled Fund</c:v>
                </c:pt>
                <c:pt idx="2">
                  <c:v>Southern Sudan Multidonor Trust Fund</c:v>
                </c:pt>
                <c:pt idx="3">
                  <c:v>Your fund</c:v>
                </c:pt>
              </c:strCache>
            </c:strRef>
          </c:cat>
          <c:val>
            <c:numRef>
              <c:f>'Main collation of data'!$F$45:$I$45</c:f>
              <c:numCache>
                <c:formatCode>0.0%</c:formatCode>
                <c:ptCount val="4"/>
                <c:pt idx="0">
                  <c:v>0.92409833886388049</c:v>
                </c:pt>
                <c:pt idx="1">
                  <c:v>0.77706766917293235</c:v>
                </c:pt>
                <c:pt idx="2">
                  <c:v>0.43644467386316982</c:v>
                </c:pt>
                <c:pt idx="3">
                  <c:v>0</c:v>
                </c:pt>
              </c:numCache>
            </c:numRef>
          </c:val>
        </c:ser>
        <c:ser>
          <c:idx val="1"/>
          <c:order val="1"/>
          <c:tx>
            <c:strRef>
              <c:f>'Main collation of data'!$B$46</c:f>
              <c:strCache>
                <c:ptCount val="1"/>
                <c:pt idx="0">
                  <c:v>Paris Declaration categories weighted equally</c:v>
                </c:pt>
              </c:strCache>
            </c:strRef>
          </c:tx>
          <c:invertIfNegative val="0"/>
          <c:cat>
            <c:strRef>
              <c:f>'Main collation of data'!$F$44:$I$44</c:f>
              <c:strCache>
                <c:ptCount val="4"/>
                <c:pt idx="0">
                  <c:v>Afghanistan Reconstruction Trust Fund</c:v>
                </c:pt>
                <c:pt idx="1">
                  <c:v>Liberia Health Sector Pooled Fund</c:v>
                </c:pt>
                <c:pt idx="2">
                  <c:v>Southern Sudan Multidonor Trust Fund</c:v>
                </c:pt>
                <c:pt idx="3">
                  <c:v>Your fund</c:v>
                </c:pt>
              </c:strCache>
            </c:strRef>
          </c:cat>
          <c:val>
            <c:numRef>
              <c:f>'Main collation of data'!$F$46:$I$46</c:f>
              <c:numCache>
                <c:formatCode>0.0%</c:formatCode>
                <c:ptCount val="4"/>
                <c:pt idx="0">
                  <c:v>0.92056417496248744</c:v>
                </c:pt>
                <c:pt idx="1">
                  <c:v>0.79893483709273183</c:v>
                </c:pt>
                <c:pt idx="2">
                  <c:v>0.44216701079475473</c:v>
                </c:pt>
                <c:pt idx="3">
                  <c:v>0</c:v>
                </c:pt>
              </c:numCache>
            </c:numRef>
          </c:val>
        </c:ser>
        <c:ser>
          <c:idx val="2"/>
          <c:order val="2"/>
          <c:tx>
            <c:strRef>
              <c:f>'Main collation of data'!$B$52</c:f>
              <c:strCache>
                <c:ptCount val="1"/>
                <c:pt idx="0">
                  <c:v>Short-term and long-term goals</c:v>
                </c:pt>
              </c:strCache>
            </c:strRef>
          </c:tx>
          <c:invertIfNegative val="0"/>
          <c:cat>
            <c:strRef>
              <c:f>'Main collation of data'!$F$44:$I$44</c:f>
              <c:strCache>
                <c:ptCount val="4"/>
                <c:pt idx="0">
                  <c:v>Afghanistan Reconstruction Trust Fund</c:v>
                </c:pt>
                <c:pt idx="1">
                  <c:v>Liberia Health Sector Pooled Fund</c:v>
                </c:pt>
                <c:pt idx="2">
                  <c:v>Southern Sudan Multidonor Trust Fund</c:v>
                </c:pt>
                <c:pt idx="3">
                  <c:v>Your fund</c:v>
                </c:pt>
              </c:strCache>
            </c:strRef>
          </c:cat>
          <c:val>
            <c:numRef>
              <c:f>'Main collation of data'!$F$52:$I$52</c:f>
              <c:numCache>
                <c:formatCode>0.0%</c:formatCode>
                <c:ptCount val="4"/>
                <c:pt idx="0">
                  <c:v>0.92202500592558634</c:v>
                </c:pt>
                <c:pt idx="1">
                  <c:v>0.78346535982814181</c:v>
                </c:pt>
                <c:pt idx="2">
                  <c:v>0.44083357913911053</c:v>
                </c:pt>
                <c:pt idx="3">
                  <c:v>0</c:v>
                </c:pt>
              </c:numCache>
            </c:numRef>
          </c:val>
        </c:ser>
        <c:ser>
          <c:idx val="3"/>
          <c:order val="3"/>
          <c:tx>
            <c:strRef>
              <c:f>'Main collation of data'!$B$55</c:f>
              <c:strCache>
                <c:ptCount val="1"/>
                <c:pt idx="0">
                  <c:v>Short- and long-term, indicators weighted</c:v>
                </c:pt>
              </c:strCache>
            </c:strRef>
          </c:tx>
          <c:invertIfNegative val="0"/>
          <c:cat>
            <c:strRef>
              <c:f>'Main collation of data'!$F$44:$I$44</c:f>
              <c:strCache>
                <c:ptCount val="4"/>
                <c:pt idx="0">
                  <c:v>Afghanistan Reconstruction Trust Fund</c:v>
                </c:pt>
                <c:pt idx="1">
                  <c:v>Liberia Health Sector Pooled Fund</c:v>
                </c:pt>
                <c:pt idx="2">
                  <c:v>Southern Sudan Multidonor Trust Fund</c:v>
                </c:pt>
                <c:pt idx="3">
                  <c:v>Your fund</c:v>
                </c:pt>
              </c:strCache>
            </c:strRef>
          </c:cat>
          <c:val>
            <c:numRef>
              <c:f>'Main collation of data'!$F$55:$I$55</c:f>
              <c:numCache>
                <c:formatCode>0.0%</c:formatCode>
                <c:ptCount val="4"/>
                <c:pt idx="0">
                  <c:v>0.91284413227420791</c:v>
                </c:pt>
                <c:pt idx="1">
                  <c:v>0.77359605263157905</c:v>
                </c:pt>
                <c:pt idx="2">
                  <c:v>0.42764874628703908</c:v>
                </c:pt>
                <c:pt idx="3">
                  <c:v>0</c:v>
                </c:pt>
              </c:numCache>
            </c:numRef>
          </c:val>
        </c:ser>
        <c:dLbls>
          <c:showLegendKey val="0"/>
          <c:showVal val="0"/>
          <c:showCatName val="0"/>
          <c:showSerName val="0"/>
          <c:showPercent val="0"/>
          <c:showBubbleSize val="0"/>
        </c:dLbls>
        <c:gapWidth val="150"/>
        <c:axId val="137280128"/>
        <c:axId val="137290112"/>
      </c:barChart>
      <c:catAx>
        <c:axId val="137280128"/>
        <c:scaling>
          <c:orientation val="minMax"/>
        </c:scaling>
        <c:delete val="0"/>
        <c:axPos val="b"/>
        <c:majorTickMark val="none"/>
        <c:minorTickMark val="none"/>
        <c:tickLblPos val="nextTo"/>
        <c:crossAx val="137290112"/>
        <c:crosses val="autoZero"/>
        <c:auto val="1"/>
        <c:lblAlgn val="ctr"/>
        <c:lblOffset val="100"/>
        <c:noMultiLvlLbl val="0"/>
      </c:catAx>
      <c:valAx>
        <c:axId val="137290112"/>
        <c:scaling>
          <c:orientation val="minMax"/>
        </c:scaling>
        <c:delete val="0"/>
        <c:axPos val="l"/>
        <c:majorGridlines/>
        <c:numFmt formatCode="0%" sourceLinked="0"/>
        <c:majorTickMark val="none"/>
        <c:minorTickMark val="none"/>
        <c:tickLblPos val="nextTo"/>
        <c:crossAx val="13728012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pPr>
            <a:r>
              <a:rPr lang="en-GB"/>
              <a:t>Multiplicative weighting options</a:t>
            </a:r>
          </a:p>
        </c:rich>
      </c:tx>
      <c:overlay val="0"/>
    </c:title>
    <c:autoTitleDeleted val="0"/>
    <c:plotArea>
      <c:layout/>
      <c:barChart>
        <c:barDir val="col"/>
        <c:grouping val="clustered"/>
        <c:varyColors val="0"/>
        <c:ser>
          <c:idx val="0"/>
          <c:order val="0"/>
          <c:tx>
            <c:strRef>
              <c:f>'Main collation of data'!$B$59</c:f>
              <c:strCache>
                <c:ptCount val="1"/>
                <c:pt idx="0">
                  <c:v>One dealbreaker</c:v>
                </c:pt>
              </c:strCache>
            </c:strRef>
          </c:tx>
          <c:invertIfNegative val="0"/>
          <c:cat>
            <c:strRef>
              <c:f>'Main collation of data'!$F$44:$I$44</c:f>
              <c:strCache>
                <c:ptCount val="4"/>
                <c:pt idx="0">
                  <c:v>Afghanistan Reconstruction Trust Fund</c:v>
                </c:pt>
                <c:pt idx="1">
                  <c:v>Liberia Health Sector Pooled Fund</c:v>
                </c:pt>
                <c:pt idx="2">
                  <c:v>Southern Sudan Multidonor Trust Fund</c:v>
                </c:pt>
                <c:pt idx="3">
                  <c:v>Your fund</c:v>
                </c:pt>
              </c:strCache>
            </c:strRef>
          </c:cat>
          <c:val>
            <c:numRef>
              <c:f>'Main collation of data'!$F$59:$I$59</c:f>
              <c:numCache>
                <c:formatCode>0.0%</c:formatCode>
                <c:ptCount val="4"/>
                <c:pt idx="0">
                  <c:v>0.83657889865074253</c:v>
                </c:pt>
                <c:pt idx="1">
                  <c:v>0.76938034742027483</c:v>
                </c:pt>
                <c:pt idx="2">
                  <c:v>0.1330657753062178</c:v>
                </c:pt>
                <c:pt idx="3">
                  <c:v>0</c:v>
                </c:pt>
              </c:numCache>
            </c:numRef>
          </c:val>
        </c:ser>
        <c:ser>
          <c:idx val="1"/>
          <c:order val="1"/>
          <c:tx>
            <c:strRef>
              <c:f>'Main collation of data'!$B$60</c:f>
              <c:strCache>
                <c:ptCount val="1"/>
                <c:pt idx="0">
                  <c:v>Three dealbreakers</c:v>
                </c:pt>
              </c:strCache>
            </c:strRef>
          </c:tx>
          <c:invertIfNegative val="0"/>
          <c:cat>
            <c:strRef>
              <c:f>'Main collation of data'!$F$44:$I$44</c:f>
              <c:strCache>
                <c:ptCount val="4"/>
                <c:pt idx="0">
                  <c:v>Afghanistan Reconstruction Trust Fund</c:v>
                </c:pt>
                <c:pt idx="1">
                  <c:v>Liberia Health Sector Pooled Fund</c:v>
                </c:pt>
                <c:pt idx="2">
                  <c:v>Southern Sudan Multidonor Trust Fund</c:v>
                </c:pt>
                <c:pt idx="3">
                  <c:v>Your fund</c:v>
                </c:pt>
              </c:strCache>
            </c:strRef>
          </c:cat>
          <c:val>
            <c:numRef>
              <c:f>'Main collation of data'!$F$60:$I$60</c:f>
              <c:numCache>
                <c:formatCode>0.0%</c:formatCode>
                <c:ptCount val="4"/>
                <c:pt idx="0">
                  <c:v>0.63621765202343183</c:v>
                </c:pt>
                <c:pt idx="1">
                  <c:v>0.57811194653299913</c:v>
                </c:pt>
                <c:pt idx="2">
                  <c:v>6.5874702493553469E-2</c:v>
                </c:pt>
                <c:pt idx="3">
                  <c:v>0</c:v>
                </c:pt>
              </c:numCache>
            </c:numRef>
          </c:val>
        </c:ser>
        <c:dLbls>
          <c:showLegendKey val="0"/>
          <c:showVal val="0"/>
          <c:showCatName val="0"/>
          <c:showSerName val="0"/>
          <c:showPercent val="0"/>
          <c:showBubbleSize val="0"/>
        </c:dLbls>
        <c:gapWidth val="150"/>
        <c:axId val="42461824"/>
        <c:axId val="136020352"/>
      </c:barChart>
      <c:catAx>
        <c:axId val="42461824"/>
        <c:scaling>
          <c:orientation val="minMax"/>
        </c:scaling>
        <c:delete val="0"/>
        <c:axPos val="b"/>
        <c:majorTickMark val="none"/>
        <c:minorTickMark val="none"/>
        <c:tickLblPos val="nextTo"/>
        <c:crossAx val="136020352"/>
        <c:crosses val="autoZero"/>
        <c:auto val="1"/>
        <c:lblAlgn val="ctr"/>
        <c:lblOffset val="100"/>
        <c:noMultiLvlLbl val="0"/>
      </c:catAx>
      <c:valAx>
        <c:axId val="136020352"/>
        <c:scaling>
          <c:orientation val="minMax"/>
        </c:scaling>
        <c:delete val="0"/>
        <c:axPos val="l"/>
        <c:majorGridlines/>
        <c:numFmt formatCode="0%" sourceLinked="0"/>
        <c:majorTickMark val="none"/>
        <c:minorTickMark val="none"/>
        <c:tickLblPos val="nextTo"/>
        <c:crossAx val="42461824"/>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9</xdr:col>
      <xdr:colOff>9525</xdr:colOff>
      <xdr:row>2</xdr:row>
      <xdr:rowOff>0</xdr:rowOff>
    </xdr:from>
    <xdr:to>
      <xdr:col>20</xdr:col>
      <xdr:colOff>9525</xdr:colOff>
      <xdr:row>16</xdr:row>
      <xdr:rowOff>71438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17</xdr:row>
      <xdr:rowOff>33338</xdr:rowOff>
    </xdr:from>
    <xdr:to>
      <xdr:col>20</xdr:col>
      <xdr:colOff>0</xdr:colOff>
      <xdr:row>31</xdr:row>
      <xdr:rowOff>104776</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361950</xdr:colOff>
      <xdr:row>40</xdr:row>
      <xdr:rowOff>33337</xdr:rowOff>
    </xdr:from>
    <xdr:to>
      <xdr:col>20</xdr:col>
      <xdr:colOff>323850</xdr:colOff>
      <xdr:row>54</xdr:row>
      <xdr:rowOff>104775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352425</xdr:colOff>
      <xdr:row>55</xdr:row>
      <xdr:rowOff>66675</xdr:rowOff>
    </xdr:from>
    <xdr:to>
      <xdr:col>20</xdr:col>
      <xdr:colOff>314325</xdr:colOff>
      <xdr:row>70</xdr:row>
      <xdr:rowOff>138113</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zoomScale="80" zoomScaleNormal="80" workbookViewId="0">
      <selection activeCell="A22" sqref="A22"/>
    </sheetView>
  </sheetViews>
  <sheetFormatPr defaultRowHeight="15" x14ac:dyDescent="0.25"/>
  <cols>
    <col min="1" max="1" width="33.7109375" customWidth="1"/>
    <col min="2" max="2" width="52.7109375" customWidth="1"/>
    <col min="3" max="3" width="2.140625" style="156" customWidth="1"/>
    <col min="4" max="4" width="1.5703125" style="156" customWidth="1"/>
  </cols>
  <sheetData>
    <row r="1" spans="1:8" ht="19.5" thickBot="1" x14ac:dyDescent="0.35">
      <c r="A1" s="168" t="str">
        <f>'Main collation of data'!B43</f>
        <v>Results</v>
      </c>
      <c r="E1" s="48" t="str">
        <f>'Main collation of data'!F43</f>
        <v>ARTF</v>
      </c>
      <c r="F1" s="48" t="str">
        <f>'Main collation of data'!G43</f>
        <v>LHSPF</v>
      </c>
      <c r="G1" s="48" t="str">
        <f>'Main collation of data'!H43</f>
        <v>MDTF-SS</v>
      </c>
      <c r="H1" s="48" t="str">
        <f>'Main collation of data'!I43</f>
        <v>Your fund</v>
      </c>
    </row>
    <row r="2" spans="1:8" x14ac:dyDescent="0.25">
      <c r="A2" s="48" t="str">
        <f>'Main collation of data'!B44</f>
        <v>Additive weighting options</v>
      </c>
      <c r="B2" s="48" t="str">
        <f>'Main collation of data'!C44</f>
        <v>Short description</v>
      </c>
      <c r="E2" s="48"/>
      <c r="F2" s="48"/>
      <c r="G2" s="48"/>
      <c r="H2" s="48"/>
    </row>
    <row r="3" spans="1:8" x14ac:dyDescent="0.25">
      <c r="A3" t="str">
        <f>'Main collation of data'!B45</f>
        <v>Unweighted score</v>
      </c>
      <c r="B3" t="str">
        <f>'Main collation of data'!C45</f>
        <v>All indicators weighted equally</v>
      </c>
      <c r="E3" s="8">
        <f>'Main collation of data'!F45</f>
        <v>0.92409833886388049</v>
      </c>
      <c r="F3" s="8">
        <f>'Main collation of data'!G45</f>
        <v>0.77706766917293235</v>
      </c>
      <c r="G3" s="8">
        <f>'Main collation of data'!H45</f>
        <v>0.43644467386316982</v>
      </c>
      <c r="H3" s="8" t="e">
        <f>'Main collation of data'!I45</f>
        <v>#DIV/0!</v>
      </c>
    </row>
    <row r="4" spans="1:8" x14ac:dyDescent="0.25">
      <c r="A4" s="177" t="str">
        <f>'Main collation of data'!B46</f>
        <v>Paris Declaration categories weighted equally</v>
      </c>
      <c r="B4" t="str">
        <f>'Main collation of data'!C46</f>
        <v>5 categories each at 20%, indicators equal within categories</v>
      </c>
      <c r="E4" s="8">
        <f>'Main collation of data'!F46</f>
        <v>0.92056417496248744</v>
      </c>
      <c r="F4" s="8">
        <f>'Main collation of data'!G46</f>
        <v>0.79893483709273183</v>
      </c>
      <c r="G4" s="8">
        <f>'Main collation of data'!H46</f>
        <v>0.44216701079475473</v>
      </c>
      <c r="H4" s="8" t="e">
        <f>'Main collation of data'!I46</f>
        <v>#DIV/0!</v>
      </c>
    </row>
    <row r="5" spans="1:8" x14ac:dyDescent="0.25">
      <c r="A5" s="177"/>
      <c r="B5" s="157" t="str">
        <f>'Main collation of data'!C47</f>
        <v>Ownership</v>
      </c>
      <c r="C5" s="156">
        <f>'Main collation of data'!D47</f>
        <v>4</v>
      </c>
      <c r="D5" s="156">
        <f>'Main collation of data'!E47</f>
        <v>0</v>
      </c>
      <c r="E5" s="8">
        <f>'Main collation of data'!F47</f>
        <v>0.875</v>
      </c>
      <c r="F5" s="8">
        <f>'Main collation of data'!G47</f>
        <v>0.625</v>
      </c>
      <c r="G5" s="8">
        <f>'Main collation of data'!H47</f>
        <v>0.25</v>
      </c>
      <c r="H5" s="8">
        <f>'Main collation of data'!I47</f>
        <v>0</v>
      </c>
    </row>
    <row r="6" spans="1:8" x14ac:dyDescent="0.25">
      <c r="B6" s="157" t="str">
        <f>'Main collation of data'!C48</f>
        <v>Alignment</v>
      </c>
      <c r="C6" s="156">
        <f>'Main collation of data'!D48</f>
        <v>16</v>
      </c>
      <c r="D6" s="156">
        <f>'Main collation of data'!E48</f>
        <v>0</v>
      </c>
      <c r="E6" s="8">
        <f>'Main collation of data'!F48</f>
        <v>0.92874999999999996</v>
      </c>
      <c r="F6" s="8">
        <f>'Main collation of data'!G48</f>
        <v>0.75</v>
      </c>
      <c r="G6" s="8">
        <f>'Main collation of data'!H48</f>
        <v>0.4375</v>
      </c>
      <c r="H6" s="8">
        <f>'Main collation of data'!I48</f>
        <v>0</v>
      </c>
    </row>
    <row r="7" spans="1:8" x14ac:dyDescent="0.25">
      <c r="B7" s="157" t="str">
        <f>'Main collation of data'!C49</f>
        <v>Harmonisation</v>
      </c>
      <c r="C7" s="156">
        <f>'Main collation of data'!D49</f>
        <v>3</v>
      </c>
      <c r="D7" s="156">
        <f>'Main collation of data'!E49</f>
        <v>0</v>
      </c>
      <c r="E7" s="8">
        <f>'Main collation of data'!F49</f>
        <v>0.83333333333333337</v>
      </c>
      <c r="F7" s="8">
        <f>'Main collation of data'!G49</f>
        <v>1</v>
      </c>
      <c r="G7" s="8">
        <f>'Main collation of data'!H49</f>
        <v>0.5</v>
      </c>
      <c r="H7" s="8">
        <f>'Main collation of data'!I49</f>
        <v>0</v>
      </c>
    </row>
    <row r="8" spans="1:8" x14ac:dyDescent="0.25">
      <c r="B8" s="157" t="str">
        <f>'Main collation of data'!C50</f>
        <v>Delivery of results</v>
      </c>
      <c r="C8" s="156">
        <f>'Main collation of data'!D50</f>
        <v>4</v>
      </c>
      <c r="D8" s="156">
        <f>'Main collation of data'!E50</f>
        <v>0</v>
      </c>
      <c r="E8" s="8">
        <f>'Main collation of data'!F50</f>
        <v>0.96573754147910384</v>
      </c>
      <c r="F8" s="8">
        <f>'Main collation of data'!G50</f>
        <v>0.95300751879699241</v>
      </c>
      <c r="G8" s="8">
        <f>'Main collation of data'!H50</f>
        <v>0.52333505397377378</v>
      </c>
      <c r="H8" s="8" t="e">
        <f>'Main collation of data'!I50</f>
        <v>#DIV/0!</v>
      </c>
    </row>
    <row r="9" spans="1:8" x14ac:dyDescent="0.25">
      <c r="B9" s="157" t="str">
        <f>'Main collation of data'!C51</f>
        <v>Mutual accountability</v>
      </c>
      <c r="C9" s="156">
        <f>'Main collation of data'!D51</f>
        <v>3</v>
      </c>
      <c r="D9" s="156">
        <f>'Main collation of data'!E51</f>
        <v>0</v>
      </c>
      <c r="E9" s="8">
        <f>'Main collation of data'!F51</f>
        <v>1</v>
      </c>
      <c r="F9" s="8">
        <f>'Main collation of data'!G51</f>
        <v>0.66666666666666663</v>
      </c>
      <c r="G9" s="8">
        <f>'Main collation of data'!H51</f>
        <v>0.5</v>
      </c>
      <c r="H9" s="8">
        <f>'Main collation of data'!I51</f>
        <v>0</v>
      </c>
    </row>
    <row r="10" spans="1:8" x14ac:dyDescent="0.25">
      <c r="A10" t="str">
        <f>'Main collation of data'!B52</f>
        <v>Short-term and long-term goals</v>
      </c>
      <c r="B10" s="158" t="str">
        <f>'Main collation of data'!C52</f>
        <v>Two categories, indicators equal within categories</v>
      </c>
      <c r="C10" s="156">
        <f>'Main collation of data'!D52</f>
        <v>0</v>
      </c>
      <c r="D10" s="156">
        <f>'Main collation of data'!E52</f>
        <v>0</v>
      </c>
      <c r="E10" s="8">
        <f>'Main collation of data'!F52</f>
        <v>0.92202500592558634</v>
      </c>
      <c r="F10" s="8">
        <f>'Main collation of data'!G52</f>
        <v>0.78346535982814181</v>
      </c>
      <c r="G10" s="8">
        <f>'Main collation of data'!H52</f>
        <v>0.44083357913911053</v>
      </c>
      <c r="H10" s="8" t="e">
        <f>'Main collation of data'!I52</f>
        <v>#DIV/0!</v>
      </c>
    </row>
    <row r="11" spans="1:8" x14ac:dyDescent="0.25">
      <c r="B11" s="157" t="str">
        <f>'Main collation of data'!C53</f>
        <v>Short-term goals</v>
      </c>
      <c r="C11" s="156">
        <f>'Main collation of data'!D53</f>
        <v>14</v>
      </c>
      <c r="D11" s="156">
        <f>'Main collation of data'!E53</f>
        <v>0</v>
      </c>
      <c r="E11" s="8">
        <f>'Main collation of data'!F53</f>
        <v>0.89092501185117257</v>
      </c>
      <c r="F11" s="8">
        <f>'Main collation of data'!G53</f>
        <v>0.8794307196562835</v>
      </c>
      <c r="G11" s="8">
        <f>'Main collation of data'!H53</f>
        <v>0.50666715827822106</v>
      </c>
      <c r="H11" s="8" t="e">
        <f>'Main collation of data'!I53</f>
        <v>#DIV/0!</v>
      </c>
    </row>
    <row r="12" spans="1:8" x14ac:dyDescent="0.25">
      <c r="B12" s="157" t="str">
        <f>'Main collation of data'!C54</f>
        <v>Long-term goals</v>
      </c>
      <c r="C12" s="156">
        <f>'Main collation of data'!D54</f>
        <v>16</v>
      </c>
      <c r="D12" s="156">
        <f>'Main collation of data'!E54</f>
        <v>0</v>
      </c>
      <c r="E12" s="8">
        <f>'Main collation of data'!F54</f>
        <v>0.953125</v>
      </c>
      <c r="F12" s="8">
        <f>'Main collation of data'!G54</f>
        <v>0.6875</v>
      </c>
      <c r="G12" s="8">
        <f>'Main collation of data'!H54</f>
        <v>0.375</v>
      </c>
      <c r="H12" s="8">
        <f>'Main collation of data'!I54</f>
        <v>0</v>
      </c>
    </row>
    <row r="13" spans="1:8" x14ac:dyDescent="0.25">
      <c r="A13" t="str">
        <f>'Main collation of data'!B55</f>
        <v>Short- and long-term, indicators weighted</v>
      </c>
      <c r="B13" t="str">
        <f>'Main collation of data'!C55</f>
        <v>Two categories, indicators prioritised within categories</v>
      </c>
      <c r="C13" s="156">
        <f>'Main collation of data'!D55</f>
        <v>0</v>
      </c>
      <c r="D13" s="156">
        <f>'Main collation of data'!E55</f>
        <v>0</v>
      </c>
      <c r="E13" s="8">
        <f>'Main collation of data'!F55</f>
        <v>0.91284413227420791</v>
      </c>
      <c r="F13" s="8">
        <f>'Main collation of data'!G55</f>
        <v>0.77359605263157905</v>
      </c>
      <c r="G13" s="8">
        <f>'Main collation of data'!H55</f>
        <v>0.42764874628703908</v>
      </c>
      <c r="H13" s="8" t="e">
        <f>'Main collation of data'!I55</f>
        <v>#DIV/0!</v>
      </c>
    </row>
    <row r="14" spans="1:8" x14ac:dyDescent="0.25">
      <c r="B14" s="157" t="str">
        <f>'Main collation of data'!C56</f>
        <v>Short-term goals</v>
      </c>
      <c r="C14" s="156">
        <f>'Main collation of data'!D56</f>
        <v>14</v>
      </c>
      <c r="D14" s="156">
        <f>'Main collation of data'!E56</f>
        <v>0</v>
      </c>
      <c r="E14" s="8">
        <f>'Main collation of data'!F56</f>
        <v>0.90168826454841544</v>
      </c>
      <c r="F14" s="8">
        <f>'Main collation of data'!G56</f>
        <v>0.89519210526315796</v>
      </c>
      <c r="G14" s="8">
        <f>'Main collation of data'!H56</f>
        <v>0.48329749257407811</v>
      </c>
      <c r="H14" s="8" t="e">
        <f>'Main collation of data'!I56</f>
        <v>#DIV/0!</v>
      </c>
    </row>
    <row r="15" spans="1:8" x14ac:dyDescent="0.25">
      <c r="B15" s="157" t="str">
        <f>'Main collation of data'!C57</f>
        <v>Long-term goals</v>
      </c>
      <c r="C15" s="156">
        <f>'Main collation of data'!D57</f>
        <v>16</v>
      </c>
      <c r="D15" s="156">
        <f>'Main collation of data'!E57</f>
        <v>0</v>
      </c>
      <c r="E15" s="8">
        <f>'Main collation of data'!F57</f>
        <v>0.92400000000000038</v>
      </c>
      <c r="F15" s="8">
        <f>'Main collation of data'!G57</f>
        <v>0.65200000000000014</v>
      </c>
      <c r="G15" s="8">
        <f>'Main collation of data'!H57</f>
        <v>0.37200000000000005</v>
      </c>
      <c r="H15" s="8" t="e">
        <f>'Main collation of data'!I57</f>
        <v>#DIV/0!</v>
      </c>
    </row>
    <row r="16" spans="1:8" x14ac:dyDescent="0.25">
      <c r="A16" s="48" t="str">
        <f>'Main collation of data'!B58</f>
        <v>Multiplicative weighting options</v>
      </c>
      <c r="C16" s="156">
        <f>'Main collation of data'!D58</f>
        <v>0</v>
      </c>
      <c r="D16" s="156">
        <f>'Main collation of data'!E58</f>
        <v>0</v>
      </c>
      <c r="E16" s="8"/>
      <c r="F16" s="8"/>
      <c r="G16" s="8"/>
      <c r="H16" s="8"/>
    </row>
    <row r="17" spans="1:8" x14ac:dyDescent="0.25">
      <c r="A17" t="str">
        <f>'Main collation of data'!B59</f>
        <v>One dealbreaker</v>
      </c>
      <c r="B17" t="str">
        <f>'Main collation of data'!C59</f>
        <v>Commitment to projects as dealbreaker</v>
      </c>
      <c r="C17" s="156">
        <f>'Main collation of data'!D59</f>
        <v>0</v>
      </c>
      <c r="D17" s="156">
        <f>'Main collation of data'!E59</f>
        <v>0</v>
      </c>
      <c r="E17" s="8">
        <f>'Main collation of data'!F59</f>
        <v>0.83657889865074253</v>
      </c>
      <c r="F17" s="8">
        <f>'Main collation of data'!G59</f>
        <v>0.76938034742027483</v>
      </c>
      <c r="G17" s="8">
        <f>'Main collation of data'!H59</f>
        <v>0.1330657753062178</v>
      </c>
      <c r="H17" s="8" t="e">
        <f>'Main collation of data'!I59</f>
        <v>#DIV/0!</v>
      </c>
    </row>
    <row r="18" spans="1:8" x14ac:dyDescent="0.25">
      <c r="A18" t="str">
        <f>'Main collation of data'!B60</f>
        <v>Three dealbreakers</v>
      </c>
      <c r="B18" t="str">
        <f>'Main collation of data'!C60</f>
        <v>Three indicators as dealbreakers</v>
      </c>
      <c r="C18" s="156">
        <f>'Main collation of data'!D60</f>
        <v>0</v>
      </c>
      <c r="D18" s="156">
        <f>'Main collation of data'!E60</f>
        <v>0</v>
      </c>
      <c r="E18" s="8">
        <f>'Main collation of data'!F60</f>
        <v>0.63621765202343183</v>
      </c>
      <c r="F18" s="8">
        <f>'Main collation of data'!G60</f>
        <v>0.57811194653299913</v>
      </c>
      <c r="G18" s="8">
        <f>'Main collation of data'!H60</f>
        <v>6.5874702493553469E-2</v>
      </c>
      <c r="H18" s="8" t="e">
        <f>'Main collation of data'!I60</f>
        <v>#DIV/0!</v>
      </c>
    </row>
    <row r="19" spans="1:8" ht="15.75" thickBot="1" x14ac:dyDescent="0.3"/>
    <row r="20" spans="1:8" ht="15.75" thickBot="1" x14ac:dyDescent="0.3">
      <c r="A20" s="159" t="s">
        <v>232</v>
      </c>
      <c r="B20" s="160"/>
      <c r="C20" s="161"/>
      <c r="D20" s="161"/>
      <c r="E20" s="160"/>
      <c r="F20" s="160"/>
      <c r="G20" s="162"/>
    </row>
  </sheetData>
  <mergeCells count="1">
    <mergeCell ref="A4:A5"/>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topLeftCell="C24" zoomScale="80" zoomScaleNormal="80" workbookViewId="0"/>
  </sheetViews>
  <sheetFormatPr defaultRowHeight="15" x14ac:dyDescent="0.25"/>
  <cols>
    <col min="1" max="1" width="11.42578125" style="47" customWidth="1"/>
    <col min="2" max="2" width="63.28515625" customWidth="1"/>
    <col min="3" max="3" width="63.28515625" style="47" customWidth="1"/>
    <col min="4" max="4" width="11.140625" style="47" customWidth="1"/>
    <col min="5" max="5" width="8" style="47" customWidth="1"/>
    <col min="6" max="6" width="9.42578125" style="8" customWidth="1"/>
    <col min="7" max="7" width="7.7109375" style="103" customWidth="1"/>
    <col min="8" max="8" width="9" style="8" customWidth="1"/>
    <col min="9" max="9" width="8.140625" style="104" customWidth="1"/>
    <col min="10" max="10" width="13" customWidth="1"/>
    <col min="11" max="12" width="12.7109375" customWidth="1"/>
    <col min="13" max="13" width="11.7109375" customWidth="1"/>
  </cols>
  <sheetData>
    <row r="1" spans="1:15" s="47" customFormat="1" ht="15.75" thickBot="1" x14ac:dyDescent="0.3">
      <c r="A1" s="155" t="s">
        <v>231</v>
      </c>
      <c r="F1" s="8"/>
      <c r="G1" s="103"/>
      <c r="H1" s="8"/>
      <c r="I1" s="104"/>
      <c r="J1" s="128" t="s">
        <v>197</v>
      </c>
      <c r="K1" s="128" t="s">
        <v>199</v>
      </c>
      <c r="L1" s="143" t="s">
        <v>198</v>
      </c>
      <c r="M1" s="146" t="s">
        <v>200</v>
      </c>
    </row>
    <row r="2" spans="1:15" s="27" customFormat="1" x14ac:dyDescent="0.25">
      <c r="A2" s="155"/>
      <c r="C2" s="47"/>
      <c r="D2" s="202" t="s">
        <v>219</v>
      </c>
      <c r="E2" s="203"/>
      <c r="F2" s="203"/>
      <c r="G2" s="203"/>
      <c r="H2" s="203"/>
      <c r="I2" s="204"/>
      <c r="J2" s="208" t="s">
        <v>134</v>
      </c>
      <c r="K2" s="210" t="s">
        <v>135</v>
      </c>
      <c r="L2" s="178" t="s">
        <v>38</v>
      </c>
      <c r="M2" s="180" t="s">
        <v>200</v>
      </c>
      <c r="O2" s="47"/>
    </row>
    <row r="3" spans="1:15" ht="15.75" thickBot="1" x14ac:dyDescent="0.3">
      <c r="D3" s="205"/>
      <c r="E3" s="206"/>
      <c r="F3" s="206"/>
      <c r="G3" s="206"/>
      <c r="H3" s="206"/>
      <c r="I3" s="207"/>
      <c r="J3" s="209"/>
      <c r="K3" s="211"/>
      <c r="L3" s="179"/>
      <c r="M3" s="181"/>
    </row>
    <row r="4" spans="1:15" s="19" customFormat="1" ht="36.75" customHeight="1" thickBot="1" x14ac:dyDescent="0.3">
      <c r="B4" s="55" t="s">
        <v>171</v>
      </c>
      <c r="C4" s="55" t="s">
        <v>39</v>
      </c>
      <c r="D4" s="148" t="s">
        <v>201</v>
      </c>
      <c r="E4" s="148" t="s">
        <v>220</v>
      </c>
      <c r="F4" s="192" t="s">
        <v>229</v>
      </c>
      <c r="G4" s="193"/>
      <c r="H4" s="194" t="s">
        <v>230</v>
      </c>
      <c r="I4" s="195"/>
      <c r="J4" s="154" t="s">
        <v>139</v>
      </c>
      <c r="K4" s="154" t="s">
        <v>139</v>
      </c>
      <c r="L4" s="154" t="s">
        <v>139</v>
      </c>
      <c r="M4" s="154" t="s">
        <v>139</v>
      </c>
    </row>
    <row r="5" spans="1:15" ht="77.25" thickBot="1" x14ac:dyDescent="0.3">
      <c r="A5" s="196" t="s">
        <v>0</v>
      </c>
      <c r="B5" s="40" t="s">
        <v>1</v>
      </c>
      <c r="C5" s="54" t="s">
        <v>152</v>
      </c>
      <c r="D5" s="149" t="s">
        <v>202</v>
      </c>
      <c r="E5" s="149" t="s">
        <v>221</v>
      </c>
      <c r="F5" s="50" t="s">
        <v>136</v>
      </c>
      <c r="G5" s="102">
        <f>G40</f>
        <v>0.06</v>
      </c>
      <c r="H5" s="44"/>
      <c r="I5" s="101"/>
      <c r="J5" s="14">
        <f>ARTF!$D2</f>
        <v>1</v>
      </c>
      <c r="K5" s="14">
        <f>LHSPF!$D2</f>
        <v>1</v>
      </c>
      <c r="L5" s="144">
        <f>'MDTF-SS'!D2</f>
        <v>0.5</v>
      </c>
      <c r="M5" s="144" t="str">
        <f>'Your fund'!D2</f>
        <v>*** PLEASE ENTER DATA IN THIS COLUMN ***</v>
      </c>
    </row>
    <row r="6" spans="1:15" ht="39" thickBot="1" x14ac:dyDescent="0.3">
      <c r="A6" s="197"/>
      <c r="B6" s="1" t="s">
        <v>177</v>
      </c>
      <c r="C6" s="57" t="s">
        <v>41</v>
      </c>
      <c r="D6" s="149" t="s">
        <v>202</v>
      </c>
      <c r="E6" s="150" t="s">
        <v>222</v>
      </c>
      <c r="F6" s="50"/>
      <c r="G6" s="102"/>
      <c r="H6" s="50" t="s">
        <v>136</v>
      </c>
      <c r="I6" s="102">
        <f>I40</f>
        <v>0.06</v>
      </c>
      <c r="J6" s="14">
        <f>ARTF!D3</f>
        <v>0.5</v>
      </c>
      <c r="K6" s="14">
        <f>LHSPF!D3</f>
        <v>0.5</v>
      </c>
      <c r="L6" s="144">
        <f>'MDTF-SS'!D3</f>
        <v>0.5</v>
      </c>
      <c r="M6" s="144">
        <f>'Your fund'!D3</f>
        <v>0</v>
      </c>
    </row>
    <row r="7" spans="1:15" ht="39" thickBot="1" x14ac:dyDescent="0.3">
      <c r="A7" s="197"/>
      <c r="B7" s="1" t="s">
        <v>2</v>
      </c>
      <c r="C7" s="57" t="s">
        <v>153</v>
      </c>
      <c r="D7" s="149" t="s">
        <v>202</v>
      </c>
      <c r="E7" s="150" t="s">
        <v>222</v>
      </c>
      <c r="F7" s="50"/>
      <c r="G7" s="102"/>
      <c r="H7" s="50" t="s">
        <v>138</v>
      </c>
      <c r="I7" s="102">
        <f>I39</f>
        <v>3.2000000000000001E-2</v>
      </c>
      <c r="J7" s="14">
        <f>ARTF!$D4</f>
        <v>1</v>
      </c>
      <c r="K7" s="14">
        <f>LHSPF!$D4</f>
        <v>0</v>
      </c>
      <c r="L7" s="144">
        <f>'MDTF-SS'!$D4</f>
        <v>0</v>
      </c>
      <c r="M7" s="144">
        <f>'Your fund'!D4</f>
        <v>0</v>
      </c>
    </row>
    <row r="8" spans="1:15" ht="39" thickBot="1" x14ac:dyDescent="0.3">
      <c r="A8" s="198"/>
      <c r="B8" s="2" t="s">
        <v>3</v>
      </c>
      <c r="C8" s="56" t="s">
        <v>48</v>
      </c>
      <c r="D8" s="149" t="s">
        <v>202</v>
      </c>
      <c r="E8" s="150" t="s">
        <v>222</v>
      </c>
      <c r="F8" s="50"/>
      <c r="G8" s="102"/>
      <c r="H8" s="50" t="s">
        <v>138</v>
      </c>
      <c r="I8" s="102">
        <f>I39</f>
        <v>3.2000000000000001E-2</v>
      </c>
      <c r="J8" s="14">
        <f>ARTF!$D5</f>
        <v>1</v>
      </c>
      <c r="K8" s="14">
        <f>LHSPF!$D5</f>
        <v>1</v>
      </c>
      <c r="L8" s="144">
        <f>'MDTF-SS'!$D5</f>
        <v>0</v>
      </c>
      <c r="M8" s="144">
        <f>'Your fund'!D5</f>
        <v>0</v>
      </c>
    </row>
    <row r="9" spans="1:15" ht="18" customHeight="1" x14ac:dyDescent="0.25">
      <c r="A9" s="199" t="s">
        <v>4</v>
      </c>
      <c r="B9" s="66" t="s">
        <v>35</v>
      </c>
      <c r="C9" s="114"/>
      <c r="D9" s="147"/>
      <c r="E9" s="147"/>
      <c r="F9" s="50"/>
      <c r="G9" s="102"/>
      <c r="H9" s="44"/>
      <c r="I9" s="101"/>
      <c r="J9" s="14"/>
      <c r="K9" s="14"/>
      <c r="L9" s="144"/>
      <c r="M9" s="144">
        <f>'Your fund'!D6</f>
        <v>0</v>
      </c>
    </row>
    <row r="10" spans="1:15" ht="38.25" x14ac:dyDescent="0.25">
      <c r="A10" s="200"/>
      <c r="B10" s="67" t="s">
        <v>27</v>
      </c>
      <c r="C10" s="61" t="s">
        <v>154</v>
      </c>
      <c r="D10" s="150" t="s">
        <v>203</v>
      </c>
      <c r="E10" s="150" t="s">
        <v>222</v>
      </c>
      <c r="F10" s="50"/>
      <c r="G10" s="102"/>
      <c r="H10" s="50" t="s">
        <v>138</v>
      </c>
      <c r="I10" s="102">
        <f>I39</f>
        <v>3.2000000000000001E-2</v>
      </c>
      <c r="J10" s="14">
        <f>ARTF!$D7</f>
        <v>1</v>
      </c>
      <c r="K10" s="14">
        <f>LHSPF!$D7</f>
        <v>1</v>
      </c>
      <c r="L10" s="144">
        <f>'MDTF-SS'!$D7</f>
        <v>1</v>
      </c>
      <c r="M10" s="144">
        <f>'Your fund'!D7</f>
        <v>0</v>
      </c>
    </row>
    <row r="11" spans="1:15" ht="25.5" x14ac:dyDescent="0.25">
      <c r="A11" s="200"/>
      <c r="B11" s="67" t="s">
        <v>28</v>
      </c>
      <c r="C11" s="61" t="s">
        <v>155</v>
      </c>
      <c r="D11" s="150" t="s">
        <v>203</v>
      </c>
      <c r="E11" s="150" t="s">
        <v>222</v>
      </c>
      <c r="F11" s="50"/>
      <c r="G11" s="102"/>
      <c r="H11" s="50" t="s">
        <v>138</v>
      </c>
      <c r="I11" s="102">
        <f>I39</f>
        <v>3.2000000000000001E-2</v>
      </c>
      <c r="J11" s="14">
        <f>ARTF!$D8</f>
        <v>1</v>
      </c>
      <c r="K11" s="14">
        <f>LHSPF!$D8</f>
        <v>0</v>
      </c>
      <c r="L11" s="144">
        <f>'MDTF-SS'!$D8</f>
        <v>0</v>
      </c>
      <c r="M11" s="144">
        <f>'Your fund'!D8</f>
        <v>0</v>
      </c>
    </row>
    <row r="12" spans="1:15" ht="38.25" x14ac:dyDescent="0.25">
      <c r="A12" s="200"/>
      <c r="B12" s="67" t="s">
        <v>29</v>
      </c>
      <c r="C12" s="62" t="s">
        <v>157</v>
      </c>
      <c r="D12" s="150" t="s">
        <v>203</v>
      </c>
      <c r="E12" s="149" t="s">
        <v>222</v>
      </c>
      <c r="F12" s="50"/>
      <c r="G12" s="102"/>
      <c r="H12" s="50" t="s">
        <v>138</v>
      </c>
      <c r="I12" s="102">
        <f>I39</f>
        <v>3.2000000000000001E-2</v>
      </c>
      <c r="J12" s="14">
        <f>ARTF!$D9</f>
        <v>1</v>
      </c>
      <c r="K12" s="14">
        <f>LHSPF!$D9</f>
        <v>0.5</v>
      </c>
      <c r="L12" s="144">
        <f>'MDTF-SS'!$D9</f>
        <v>1</v>
      </c>
      <c r="M12" s="144">
        <f>'Your fund'!D9</f>
        <v>0</v>
      </c>
    </row>
    <row r="13" spans="1:15" ht="25.5" x14ac:dyDescent="0.25">
      <c r="A13" s="200"/>
      <c r="B13" s="67" t="s">
        <v>30</v>
      </c>
      <c r="C13" s="61" t="s">
        <v>156</v>
      </c>
      <c r="D13" s="150" t="s">
        <v>203</v>
      </c>
      <c r="E13" s="150" t="s">
        <v>222</v>
      </c>
      <c r="F13" s="50"/>
      <c r="G13" s="102"/>
      <c r="H13" s="50" t="s">
        <v>138</v>
      </c>
      <c r="I13" s="102">
        <f>I39</f>
        <v>3.2000000000000001E-2</v>
      </c>
      <c r="J13" s="14">
        <f>ARTF!$D10</f>
        <v>1</v>
      </c>
      <c r="K13" s="14">
        <f>LHSPF!$D10</f>
        <v>0</v>
      </c>
      <c r="L13" s="144">
        <f>'MDTF-SS'!$D10</f>
        <v>0</v>
      </c>
      <c r="M13" s="144">
        <f>'Your fund'!D10</f>
        <v>0</v>
      </c>
    </row>
    <row r="14" spans="1:15" ht="38.25" x14ac:dyDescent="0.25">
      <c r="A14" s="200"/>
      <c r="B14" s="67" t="s">
        <v>31</v>
      </c>
      <c r="C14" s="63" t="s">
        <v>158</v>
      </c>
      <c r="D14" s="150" t="s">
        <v>203</v>
      </c>
      <c r="E14" s="151" t="s">
        <v>222</v>
      </c>
      <c r="F14" s="50"/>
      <c r="G14" s="102"/>
      <c r="H14" s="50" t="s">
        <v>138</v>
      </c>
      <c r="I14" s="102">
        <f>I39</f>
        <v>3.2000000000000001E-2</v>
      </c>
      <c r="J14" s="14">
        <f>ARTF!$D11</f>
        <v>0.75</v>
      </c>
      <c r="K14" s="14">
        <f>LHSPF!$D11</f>
        <v>1</v>
      </c>
      <c r="L14" s="144">
        <f>'MDTF-SS'!$D11</f>
        <v>0</v>
      </c>
      <c r="M14" s="144">
        <f>'Your fund'!D11</f>
        <v>0</v>
      </c>
    </row>
    <row r="15" spans="1:15" ht="38.25" x14ac:dyDescent="0.25">
      <c r="A15" s="200"/>
      <c r="B15" s="67" t="s">
        <v>32</v>
      </c>
      <c r="C15" s="61" t="s">
        <v>159</v>
      </c>
      <c r="D15" s="150" t="s">
        <v>203</v>
      </c>
      <c r="E15" s="150" t="s">
        <v>222</v>
      </c>
      <c r="F15" s="50"/>
      <c r="G15" s="102"/>
      <c r="H15" s="50" t="s">
        <v>138</v>
      </c>
      <c r="I15" s="102">
        <f>I39</f>
        <v>3.2000000000000001E-2</v>
      </c>
      <c r="J15" s="14">
        <f>ARTF!$D12</f>
        <v>1</v>
      </c>
      <c r="K15" s="14">
        <f>LHSPF!$D12</f>
        <v>1</v>
      </c>
      <c r="L15" s="144">
        <f>'MDTF-SS'!$D12</f>
        <v>0.5</v>
      </c>
      <c r="M15" s="144">
        <f>'Your fund'!D12</f>
        <v>0</v>
      </c>
    </row>
    <row r="16" spans="1:15" ht="38.25" x14ac:dyDescent="0.25">
      <c r="A16" s="200"/>
      <c r="B16" s="67" t="s">
        <v>34</v>
      </c>
      <c r="C16" s="64" t="s">
        <v>75</v>
      </c>
      <c r="D16" s="150" t="s">
        <v>203</v>
      </c>
      <c r="E16" s="152" t="s">
        <v>222</v>
      </c>
      <c r="F16" s="50"/>
      <c r="G16" s="102"/>
      <c r="H16" s="50" t="s">
        <v>138</v>
      </c>
      <c r="I16" s="102">
        <f>I39</f>
        <v>3.2000000000000001E-2</v>
      </c>
      <c r="J16" s="14">
        <f>ARTF!$D13</f>
        <v>1</v>
      </c>
      <c r="K16" s="14">
        <f>LHSPF!$D13</f>
        <v>1</v>
      </c>
      <c r="L16" s="144">
        <f>'MDTF-SS'!$D13</f>
        <v>1</v>
      </c>
      <c r="M16" s="144">
        <f>'Your fund'!D13</f>
        <v>0</v>
      </c>
    </row>
    <row r="17" spans="1:13" ht="29.25" customHeight="1" thickBot="1" x14ac:dyDescent="0.3">
      <c r="A17" s="200"/>
      <c r="B17" s="68" t="s">
        <v>33</v>
      </c>
      <c r="C17" s="65" t="s">
        <v>160</v>
      </c>
      <c r="D17" s="150" t="s">
        <v>203</v>
      </c>
      <c r="E17" s="150" t="s">
        <v>222</v>
      </c>
      <c r="F17" s="50"/>
      <c r="G17" s="102"/>
      <c r="H17" s="50" t="s">
        <v>138</v>
      </c>
      <c r="I17" s="102">
        <f>I39</f>
        <v>3.2000000000000001E-2</v>
      </c>
      <c r="J17" s="14">
        <f>ARTF!$D14</f>
        <v>1</v>
      </c>
      <c r="K17" s="14">
        <f>LHSPF!$D14</f>
        <v>0</v>
      </c>
      <c r="L17" s="144">
        <f>'MDTF-SS'!$D14</f>
        <v>0</v>
      </c>
      <c r="M17" s="144">
        <f>'Your fund'!D14</f>
        <v>0</v>
      </c>
    </row>
    <row r="18" spans="1:13" ht="26.25" thickBot="1" x14ac:dyDescent="0.3">
      <c r="A18" s="200"/>
      <c r="B18" s="41" t="s">
        <v>5</v>
      </c>
      <c r="C18" s="57" t="s">
        <v>44</v>
      </c>
      <c r="D18" s="150" t="s">
        <v>203</v>
      </c>
      <c r="E18" s="150" t="s">
        <v>221</v>
      </c>
      <c r="F18" s="50" t="s">
        <v>138</v>
      </c>
      <c r="G18" s="102">
        <f>G39</f>
        <v>3.5000000000000003E-2</v>
      </c>
      <c r="H18" s="44"/>
      <c r="I18" s="101"/>
      <c r="J18" s="14">
        <f>ARTF!$D15</f>
        <v>0.61</v>
      </c>
      <c r="K18" s="14">
        <f>LHSPF!$D15</f>
        <v>1</v>
      </c>
      <c r="L18" s="144">
        <f>'MDTF-SS'!$D15</f>
        <v>0</v>
      </c>
      <c r="M18" s="144">
        <f>'Your fund'!D15</f>
        <v>0</v>
      </c>
    </row>
    <row r="19" spans="1:13" ht="38.25" customHeight="1" thickBot="1" x14ac:dyDescent="0.3">
      <c r="A19" s="200"/>
      <c r="B19" s="41" t="s">
        <v>6</v>
      </c>
      <c r="C19" s="59" t="s">
        <v>161</v>
      </c>
      <c r="D19" s="150" t="s">
        <v>203</v>
      </c>
      <c r="E19" s="152" t="s">
        <v>222</v>
      </c>
      <c r="F19" s="50"/>
      <c r="G19" s="102"/>
      <c r="H19" s="50" t="s">
        <v>138</v>
      </c>
      <c r="I19" s="102">
        <f>I39</f>
        <v>3.2000000000000001E-2</v>
      </c>
      <c r="J19" s="14">
        <f>ARTF!$D16</f>
        <v>1</v>
      </c>
      <c r="K19" s="14">
        <f>LHSPF!$D16</f>
        <v>1</v>
      </c>
      <c r="L19" s="144">
        <f>'MDTF-SS'!$D16</f>
        <v>1</v>
      </c>
      <c r="M19" s="144">
        <f>'Your fund'!D16</f>
        <v>0</v>
      </c>
    </row>
    <row r="20" spans="1:13" ht="26.25" thickBot="1" x14ac:dyDescent="0.3">
      <c r="A20" s="200"/>
      <c r="B20" s="41" t="s">
        <v>7</v>
      </c>
      <c r="C20" s="57" t="s">
        <v>162</v>
      </c>
      <c r="D20" s="150" t="s">
        <v>203</v>
      </c>
      <c r="E20" s="150" t="s">
        <v>222</v>
      </c>
      <c r="F20" s="50"/>
      <c r="G20" s="102"/>
      <c r="H20" s="50" t="s">
        <v>138</v>
      </c>
      <c r="I20" s="102">
        <f>I39</f>
        <v>3.2000000000000001E-2</v>
      </c>
      <c r="J20" s="14">
        <f>ARTF!$D17</f>
        <v>1</v>
      </c>
      <c r="K20" s="14">
        <f>LHSPF!$D17</f>
        <v>1</v>
      </c>
      <c r="L20" s="144">
        <f>'MDTF-SS'!$D17</f>
        <v>0</v>
      </c>
      <c r="M20" s="144">
        <f>'Your fund'!D17</f>
        <v>0</v>
      </c>
    </row>
    <row r="21" spans="1:13" ht="15.75" thickBot="1" x14ac:dyDescent="0.3">
      <c r="A21" s="200"/>
      <c r="B21" s="41" t="s">
        <v>8</v>
      </c>
      <c r="C21" s="57" t="s">
        <v>76</v>
      </c>
      <c r="D21" s="150" t="s">
        <v>203</v>
      </c>
      <c r="E21" s="150" t="s">
        <v>222</v>
      </c>
      <c r="F21" s="50"/>
      <c r="G21" s="102"/>
      <c r="H21" s="50" t="s">
        <v>138</v>
      </c>
      <c r="I21" s="102">
        <f>I39</f>
        <v>3.2000000000000001E-2</v>
      </c>
      <c r="J21" s="14">
        <f>ARTF!$D18</f>
        <v>1</v>
      </c>
      <c r="K21" s="14">
        <f>LHSPF!$D18</f>
        <v>1</v>
      </c>
      <c r="L21" s="144">
        <f>'MDTF-SS'!$D18</f>
        <v>0</v>
      </c>
      <c r="M21" s="144">
        <f>'Your fund'!D18</f>
        <v>0</v>
      </c>
    </row>
    <row r="22" spans="1:13" ht="39" thickBot="1" x14ac:dyDescent="0.3">
      <c r="A22" s="200"/>
      <c r="B22" s="41" t="s">
        <v>9</v>
      </c>
      <c r="C22" s="57" t="s">
        <v>163</v>
      </c>
      <c r="D22" s="150" t="s">
        <v>203</v>
      </c>
      <c r="E22" s="150" t="s">
        <v>221</v>
      </c>
      <c r="F22" s="50" t="s">
        <v>137</v>
      </c>
      <c r="G22" s="102">
        <f>G38</f>
        <v>2.1669999999999998E-2</v>
      </c>
      <c r="H22" s="44"/>
      <c r="I22" s="101"/>
      <c r="J22" s="14">
        <f>ARTF!$D19</f>
        <v>0.5</v>
      </c>
      <c r="K22" s="14">
        <f>LHSPF!$D19</f>
        <v>0.5</v>
      </c>
      <c r="L22" s="144">
        <f>'MDTF-SS'!$D19</f>
        <v>0.5</v>
      </c>
      <c r="M22" s="144">
        <f>'Your fund'!D19</f>
        <v>0</v>
      </c>
    </row>
    <row r="23" spans="1:13" ht="51.75" thickBot="1" x14ac:dyDescent="0.3">
      <c r="A23" s="200"/>
      <c r="B23" s="3" t="s">
        <v>10</v>
      </c>
      <c r="C23" s="57" t="s">
        <v>164</v>
      </c>
      <c r="D23" s="150" t="s">
        <v>203</v>
      </c>
      <c r="E23" s="150" t="s">
        <v>221</v>
      </c>
      <c r="F23" s="50" t="s">
        <v>137</v>
      </c>
      <c r="G23" s="102">
        <f>G38</f>
        <v>2.1669999999999998E-2</v>
      </c>
      <c r="H23" s="44"/>
      <c r="I23" s="101"/>
      <c r="J23" s="14">
        <f>ARTF!$D20</f>
        <v>1</v>
      </c>
      <c r="K23" s="14">
        <f>LHSPF!$D20</f>
        <v>1</v>
      </c>
      <c r="L23" s="144">
        <f>'MDTF-SS'!$D20</f>
        <v>1</v>
      </c>
      <c r="M23" s="144">
        <f>'Your fund'!D20</f>
        <v>0</v>
      </c>
    </row>
    <row r="24" spans="1:13" ht="15.75" thickBot="1" x14ac:dyDescent="0.3">
      <c r="A24" s="200"/>
      <c r="B24" s="41" t="s">
        <v>11</v>
      </c>
      <c r="C24" s="57" t="s">
        <v>76</v>
      </c>
      <c r="D24" s="150" t="s">
        <v>203</v>
      </c>
      <c r="E24" s="150" t="s">
        <v>222</v>
      </c>
      <c r="F24" s="50"/>
      <c r="G24" s="102"/>
      <c r="H24" s="50" t="s">
        <v>137</v>
      </c>
      <c r="I24" s="102">
        <f>I38</f>
        <v>1.2E-2</v>
      </c>
      <c r="J24" s="14">
        <f>ARTF!$D21</f>
        <v>1</v>
      </c>
      <c r="K24" s="14">
        <f>LHSPF!$D21</f>
        <v>1</v>
      </c>
      <c r="L24" s="144">
        <f>'MDTF-SS'!$D21</f>
        <v>0</v>
      </c>
      <c r="M24" s="144">
        <f>'Your fund'!D21</f>
        <v>0</v>
      </c>
    </row>
    <row r="25" spans="1:13" ht="15.75" thickBot="1" x14ac:dyDescent="0.3">
      <c r="A25" s="201"/>
      <c r="B25" s="41" t="s">
        <v>12</v>
      </c>
      <c r="C25" s="57" t="s">
        <v>76</v>
      </c>
      <c r="D25" s="150" t="s">
        <v>203</v>
      </c>
      <c r="E25" s="150" t="s">
        <v>222</v>
      </c>
      <c r="F25" s="50"/>
      <c r="G25" s="102"/>
      <c r="H25" s="50" t="s">
        <v>137</v>
      </c>
      <c r="I25" s="102">
        <f>I38</f>
        <v>1.2E-2</v>
      </c>
      <c r="J25" s="14">
        <f>ARTF!$D22</f>
        <v>1</v>
      </c>
      <c r="K25" s="14">
        <f>LHSPF!$D22</f>
        <v>1</v>
      </c>
      <c r="L25" s="144">
        <f>'MDTF-SS'!$D22</f>
        <v>1</v>
      </c>
      <c r="M25" s="144">
        <f>'Your fund'!D22</f>
        <v>0</v>
      </c>
    </row>
    <row r="26" spans="1:13" ht="39" thickBot="1" x14ac:dyDescent="0.3">
      <c r="A26" s="183" t="s">
        <v>13</v>
      </c>
      <c r="B26" s="4" t="s">
        <v>14</v>
      </c>
      <c r="C26" s="57" t="s">
        <v>165</v>
      </c>
      <c r="D26" s="150" t="s">
        <v>204</v>
      </c>
      <c r="E26" s="150" t="s">
        <v>221</v>
      </c>
      <c r="F26" s="50" t="s">
        <v>138</v>
      </c>
      <c r="G26" s="102">
        <f>G39</f>
        <v>3.5000000000000003E-2</v>
      </c>
      <c r="H26" s="44"/>
      <c r="I26" s="101"/>
      <c r="J26" s="14">
        <f>ARTF!$D23</f>
        <v>1</v>
      </c>
      <c r="K26" s="14">
        <f>LHSPF!$D23</f>
        <v>1</v>
      </c>
      <c r="L26" s="144">
        <f>'MDTF-SS'!$D23</f>
        <v>1</v>
      </c>
      <c r="M26" s="144">
        <f>'Your fund'!D23</f>
        <v>0</v>
      </c>
    </row>
    <row r="27" spans="1:13" ht="51.75" thickBot="1" x14ac:dyDescent="0.3">
      <c r="A27" s="184"/>
      <c r="B27" s="4" t="s">
        <v>15</v>
      </c>
      <c r="C27" s="57" t="s">
        <v>166</v>
      </c>
      <c r="D27" s="150" t="s">
        <v>204</v>
      </c>
      <c r="E27" s="150" t="s">
        <v>221</v>
      </c>
      <c r="F27" s="50" t="s">
        <v>138</v>
      </c>
      <c r="G27" s="102">
        <f>G39</f>
        <v>3.5000000000000003E-2</v>
      </c>
      <c r="H27" s="44"/>
      <c r="I27" s="101"/>
      <c r="J27" s="14">
        <f>ARTF!$D24</f>
        <v>1</v>
      </c>
      <c r="K27" s="14">
        <f>LHSPF!$D24</f>
        <v>1</v>
      </c>
      <c r="L27" s="144">
        <f>'MDTF-SS'!$D24</f>
        <v>0</v>
      </c>
      <c r="M27" s="144">
        <f>'Your fund'!D24</f>
        <v>0</v>
      </c>
    </row>
    <row r="28" spans="1:13" ht="53.25" customHeight="1" thickBot="1" x14ac:dyDescent="0.3">
      <c r="A28" s="185"/>
      <c r="B28" s="4" t="s">
        <v>16</v>
      </c>
      <c r="C28" s="57" t="s">
        <v>167</v>
      </c>
      <c r="D28" s="150" t="s">
        <v>204</v>
      </c>
      <c r="E28" s="150" t="s">
        <v>221</v>
      </c>
      <c r="F28" s="50" t="s">
        <v>138</v>
      </c>
      <c r="G28" s="102">
        <f>G39</f>
        <v>3.5000000000000003E-2</v>
      </c>
      <c r="H28" s="44"/>
      <c r="I28" s="101"/>
      <c r="J28" s="14">
        <f>ARTF!$D25</f>
        <v>0.5</v>
      </c>
      <c r="K28" s="14">
        <f>LHSPF!$D25</f>
        <v>1</v>
      </c>
      <c r="L28" s="144">
        <f>'MDTF-SS'!$D25</f>
        <v>0.5</v>
      </c>
      <c r="M28" s="144">
        <f>'Your fund'!D25</f>
        <v>0</v>
      </c>
    </row>
    <row r="29" spans="1:13" ht="26.25" customHeight="1" thickBot="1" x14ac:dyDescent="0.3">
      <c r="A29" s="186" t="s">
        <v>17</v>
      </c>
      <c r="B29" s="5" t="s">
        <v>18</v>
      </c>
      <c r="C29" s="53" t="s">
        <v>150</v>
      </c>
      <c r="D29" s="149" t="s">
        <v>205</v>
      </c>
      <c r="E29" s="149" t="s">
        <v>221</v>
      </c>
      <c r="F29" s="50" t="s">
        <v>136</v>
      </c>
      <c r="G29" s="102">
        <f>G40</f>
        <v>0.06</v>
      </c>
      <c r="H29" s="44"/>
      <c r="I29" s="101"/>
      <c r="J29" s="14">
        <f>'Financial calculations'!B11</f>
        <v>0.90463505868532501</v>
      </c>
      <c r="K29" s="14">
        <f>'Financial calculations'!C11</f>
        <v>1</v>
      </c>
      <c r="L29" s="144">
        <f>'Financial calculations'!D11</f>
        <v>0.30167354922842859</v>
      </c>
      <c r="M29" s="144" t="e">
        <f>'Financial calculations'!E11</f>
        <v>#DIV/0!</v>
      </c>
    </row>
    <row r="30" spans="1:13" ht="26.25" thickBot="1" x14ac:dyDescent="0.3">
      <c r="A30" s="187"/>
      <c r="B30" s="5" t="s">
        <v>19</v>
      </c>
      <c r="C30" s="53" t="s">
        <v>151</v>
      </c>
      <c r="D30" s="149" t="s">
        <v>205</v>
      </c>
      <c r="E30" s="149" t="s">
        <v>221</v>
      </c>
      <c r="F30" s="50" t="s">
        <v>138</v>
      </c>
      <c r="G30" s="102">
        <f>G39</f>
        <v>3.5000000000000003E-2</v>
      </c>
      <c r="H30" s="44"/>
      <c r="I30" s="101"/>
      <c r="J30" s="14">
        <f>'Financial calculations'!B12</f>
        <v>0.95831510723109048</v>
      </c>
      <c r="K30" s="14">
        <f>'Financial calculations'!C12</f>
        <v>0.81203007518796988</v>
      </c>
      <c r="L30" s="144">
        <f>'Financial calculations'!D12</f>
        <v>0.79166666666666663</v>
      </c>
      <c r="M30" s="144" t="e">
        <f>'Financial calculations'!E12</f>
        <v>#DIV/0!</v>
      </c>
    </row>
    <row r="31" spans="1:13" ht="51.75" thickBot="1" x14ac:dyDescent="0.3">
      <c r="A31" s="187"/>
      <c r="B31" s="6" t="s">
        <v>20</v>
      </c>
      <c r="C31" s="59" t="s">
        <v>46</v>
      </c>
      <c r="D31" s="152" t="s">
        <v>205</v>
      </c>
      <c r="E31" s="152" t="s">
        <v>221</v>
      </c>
      <c r="F31" s="50" t="s">
        <v>138</v>
      </c>
      <c r="G31" s="102">
        <f>G39</f>
        <v>3.5000000000000003E-2</v>
      </c>
      <c r="H31" s="44"/>
      <c r="I31" s="101"/>
      <c r="J31" s="14">
        <f>ARTF!$D42</f>
        <v>1</v>
      </c>
      <c r="K31" s="14">
        <f>LHSPF!$D42</f>
        <v>1</v>
      </c>
      <c r="L31" s="144">
        <f>'MDTF-SS'!$D42</f>
        <v>0.5</v>
      </c>
      <c r="M31" s="144">
        <f>'Your fund'!D42</f>
        <v>0</v>
      </c>
    </row>
    <row r="32" spans="1:13" ht="26.25" thickBot="1" x14ac:dyDescent="0.3">
      <c r="A32" s="188"/>
      <c r="B32" s="6" t="s">
        <v>21</v>
      </c>
      <c r="C32" s="57" t="s">
        <v>168</v>
      </c>
      <c r="D32" s="150" t="s">
        <v>205</v>
      </c>
      <c r="E32" s="150" t="s">
        <v>221</v>
      </c>
      <c r="F32" s="50" t="s">
        <v>137</v>
      </c>
      <c r="G32" s="102">
        <f>G38</f>
        <v>2.1669999999999998E-2</v>
      </c>
      <c r="H32" s="44"/>
      <c r="I32" s="101"/>
      <c r="J32" s="14">
        <f>ARTF!$D43</f>
        <v>1</v>
      </c>
      <c r="K32" s="14">
        <f>LHSPF!$D43</f>
        <v>1</v>
      </c>
      <c r="L32" s="144">
        <f>'MDTF-SS'!$D43</f>
        <v>0.5</v>
      </c>
      <c r="M32" s="144">
        <f>'Your fund'!D43</f>
        <v>0</v>
      </c>
    </row>
    <row r="33" spans="1:13" ht="26.25" customHeight="1" thickBot="1" x14ac:dyDescent="0.3">
      <c r="A33" s="189" t="s">
        <v>22</v>
      </c>
      <c r="B33" s="7" t="s">
        <v>23</v>
      </c>
      <c r="C33" s="57" t="s">
        <v>169</v>
      </c>
      <c r="D33" s="150" t="s">
        <v>206</v>
      </c>
      <c r="E33" s="150" t="s">
        <v>221</v>
      </c>
      <c r="F33" s="50" t="s">
        <v>138</v>
      </c>
      <c r="G33" s="102">
        <f>G39</f>
        <v>3.5000000000000003E-2</v>
      </c>
      <c r="H33" s="44"/>
      <c r="I33" s="101"/>
      <c r="J33" s="14">
        <f>ARTF!$D44</f>
        <v>1</v>
      </c>
      <c r="K33" s="14">
        <f>LHSPF!$D44</f>
        <v>1</v>
      </c>
      <c r="L33" s="144">
        <f>'MDTF-SS'!$D44</f>
        <v>0.5</v>
      </c>
      <c r="M33" s="144">
        <f>'Your fund'!D44</f>
        <v>0</v>
      </c>
    </row>
    <row r="34" spans="1:13" ht="26.25" thickBot="1" x14ac:dyDescent="0.3">
      <c r="A34" s="190"/>
      <c r="B34" s="7" t="s">
        <v>24</v>
      </c>
      <c r="C34" s="57" t="s">
        <v>80</v>
      </c>
      <c r="D34" s="150" t="s">
        <v>206</v>
      </c>
      <c r="E34" s="150" t="s">
        <v>221</v>
      </c>
      <c r="F34" s="50" t="s">
        <v>138</v>
      </c>
      <c r="G34" s="102">
        <f>G39</f>
        <v>3.5000000000000003E-2</v>
      </c>
      <c r="H34" s="44"/>
      <c r="I34" s="101"/>
      <c r="J34" s="14">
        <f>ARTF!$D45</f>
        <v>1</v>
      </c>
      <c r="K34" s="14">
        <f>LHSPF!$D45</f>
        <v>1</v>
      </c>
      <c r="L34" s="144">
        <f>'MDTF-SS'!$D45</f>
        <v>0</v>
      </c>
      <c r="M34" s="144">
        <f>'Your fund'!D45</f>
        <v>0</v>
      </c>
    </row>
    <row r="35" spans="1:13" ht="51.75" thickBot="1" x14ac:dyDescent="0.3">
      <c r="A35" s="191"/>
      <c r="B35" s="7" t="s">
        <v>25</v>
      </c>
      <c r="C35" s="57" t="s">
        <v>170</v>
      </c>
      <c r="D35" s="153" t="s">
        <v>206</v>
      </c>
      <c r="E35" s="153" t="s">
        <v>221</v>
      </c>
      <c r="F35" s="51" t="s">
        <v>138</v>
      </c>
      <c r="G35" s="105">
        <f>G39</f>
        <v>3.5000000000000003E-2</v>
      </c>
      <c r="H35" s="49"/>
      <c r="I35" s="106"/>
      <c r="J35" s="12">
        <f>ARTF!$D46</f>
        <v>1</v>
      </c>
      <c r="K35" s="12">
        <f>LHSPF!$D46</f>
        <v>0</v>
      </c>
      <c r="L35" s="145">
        <f>'MDTF-SS'!$D46</f>
        <v>1</v>
      </c>
      <c r="M35" s="145">
        <f>'Your fund'!D46</f>
        <v>0</v>
      </c>
    </row>
    <row r="36" spans="1:13" x14ac:dyDescent="0.25">
      <c r="G36" s="8">
        <f>SUM(G5:G35)</f>
        <v>0.50001000000000007</v>
      </c>
      <c r="I36" s="8">
        <f>SUM(I5:I35)</f>
        <v>0.50000000000000022</v>
      </c>
      <c r="J36" s="37"/>
      <c r="K36" s="37"/>
      <c r="L36" s="37"/>
    </row>
    <row r="37" spans="1:13" s="47" customFormat="1" hidden="1" x14ac:dyDescent="0.25">
      <c r="F37" s="99">
        <f>COUNTA(F5:F35)</f>
        <v>14</v>
      </c>
      <c r="G37" s="8"/>
      <c r="H37" s="99">
        <f>COUNTA(H5:H35)</f>
        <v>16</v>
      </c>
      <c r="I37" s="8"/>
      <c r="J37" s="37"/>
      <c r="K37" s="37"/>
      <c r="L37" s="37"/>
    </row>
    <row r="38" spans="1:13" s="47" customFormat="1" hidden="1" x14ac:dyDescent="0.25">
      <c r="C38" s="8" t="s">
        <v>137</v>
      </c>
      <c r="D38" s="8"/>
      <c r="E38" s="8"/>
      <c r="F38" s="47">
        <v>3</v>
      </c>
      <c r="G38" s="8">
        <v>2.1669999999999998E-2</v>
      </c>
      <c r="H38" s="47">
        <v>2</v>
      </c>
      <c r="I38" s="8">
        <v>1.2E-2</v>
      </c>
      <c r="J38" s="37"/>
      <c r="K38" s="37"/>
      <c r="L38" s="37"/>
    </row>
    <row r="39" spans="1:13" s="47" customFormat="1" hidden="1" x14ac:dyDescent="0.25">
      <c r="C39" s="8" t="s">
        <v>138</v>
      </c>
      <c r="D39" s="8"/>
      <c r="E39" s="8"/>
      <c r="F39" s="100">
        <f>F37-(F38+F40)</f>
        <v>9</v>
      </c>
      <c r="G39" s="8">
        <v>3.5000000000000003E-2</v>
      </c>
      <c r="H39" s="100">
        <f>H37-(H38+H40)</f>
        <v>13</v>
      </c>
      <c r="I39" s="8">
        <v>3.2000000000000001E-2</v>
      </c>
      <c r="J39" s="37"/>
      <c r="K39" s="37"/>
      <c r="L39" s="37"/>
    </row>
    <row r="40" spans="1:13" s="47" customFormat="1" hidden="1" x14ac:dyDescent="0.25">
      <c r="C40" s="8" t="s">
        <v>136</v>
      </c>
      <c r="D40" s="8"/>
      <c r="E40" s="8"/>
      <c r="F40" s="47">
        <v>2</v>
      </c>
      <c r="G40" s="8">
        <v>0.06</v>
      </c>
      <c r="H40" s="47">
        <v>1</v>
      </c>
      <c r="I40" s="8">
        <v>0.06</v>
      </c>
      <c r="J40" s="37"/>
      <c r="K40" s="37"/>
      <c r="L40" s="37"/>
    </row>
    <row r="41" spans="1:13" x14ac:dyDescent="0.25">
      <c r="J41" s="48"/>
      <c r="K41" s="48"/>
      <c r="L41" s="48"/>
    </row>
    <row r="42" spans="1:13" x14ac:dyDescent="0.25">
      <c r="H42" s="182"/>
      <c r="I42" s="182"/>
      <c r="J42" s="46"/>
      <c r="K42" s="46"/>
      <c r="L42" s="9"/>
    </row>
    <row r="43" spans="1:13" x14ac:dyDescent="0.25">
      <c r="B43" s="48" t="s">
        <v>217</v>
      </c>
      <c r="F43" s="117" t="s">
        <v>134</v>
      </c>
      <c r="G43" s="118" t="s">
        <v>135</v>
      </c>
      <c r="H43" s="117" t="s">
        <v>38</v>
      </c>
      <c r="I43" s="104" t="s">
        <v>200</v>
      </c>
      <c r="J43" s="9"/>
      <c r="K43" s="9"/>
      <c r="L43" s="9"/>
    </row>
    <row r="44" spans="1:13" x14ac:dyDescent="0.25">
      <c r="B44" s="123" t="s">
        <v>213</v>
      </c>
      <c r="C44" s="52" t="s">
        <v>223</v>
      </c>
      <c r="D44" s="52"/>
      <c r="E44" s="52"/>
      <c r="F44" s="124" t="s">
        <v>197</v>
      </c>
      <c r="G44" s="125" t="s">
        <v>199</v>
      </c>
      <c r="H44" s="124" t="s">
        <v>198</v>
      </c>
      <c r="I44" s="127" t="s">
        <v>200</v>
      </c>
    </row>
    <row r="45" spans="1:13" x14ac:dyDescent="0.25">
      <c r="B45" s="52" t="s">
        <v>172</v>
      </c>
      <c r="C45" s="37" t="s">
        <v>209</v>
      </c>
      <c r="D45" s="37"/>
      <c r="E45" s="37"/>
      <c r="F45" s="124">
        <f>SUM(J5:J35)/30</f>
        <v>0.92409833886388049</v>
      </c>
      <c r="G45" s="124">
        <f>SUM(K5:K35)/30</f>
        <v>0.77706766917293235</v>
      </c>
      <c r="H45" s="124">
        <f>SUM(L5:L35)/30</f>
        <v>0.43644467386316982</v>
      </c>
      <c r="I45" s="124" t="e">
        <f>SUM(M5:M35)/30</f>
        <v>#DIV/0!</v>
      </c>
    </row>
    <row r="46" spans="1:13" s="47" customFormat="1" x14ac:dyDescent="0.25">
      <c r="B46" s="52" t="s">
        <v>207</v>
      </c>
      <c r="C46" s="37" t="s">
        <v>210</v>
      </c>
      <c r="D46" s="37"/>
      <c r="E46" s="122"/>
      <c r="F46" s="124">
        <f>AVERAGE(F47:F51)</f>
        <v>0.92056417496248744</v>
      </c>
      <c r="G46" s="124">
        <f t="shared" ref="G46:I46" si="0">AVERAGE(G47:G51)</f>
        <v>0.79893483709273183</v>
      </c>
      <c r="H46" s="124">
        <f t="shared" si="0"/>
        <v>0.44216701079475473</v>
      </c>
      <c r="I46" s="124" t="e">
        <f t="shared" si="0"/>
        <v>#DIV/0!</v>
      </c>
    </row>
    <row r="47" spans="1:13" s="47" customFormat="1" x14ac:dyDescent="0.25">
      <c r="B47" s="37"/>
      <c r="C47" s="135" t="s">
        <v>0</v>
      </c>
      <c r="D47" s="136">
        <f>COUNTIF($D$5:$D$35,"O")</f>
        <v>4</v>
      </c>
      <c r="E47" s="137"/>
      <c r="F47" s="138">
        <f>SUM(J5:J8)/$D$47</f>
        <v>0.875</v>
      </c>
      <c r="G47" s="138">
        <f>SUM(K5:K8)/$D$47</f>
        <v>0.625</v>
      </c>
      <c r="H47" s="138">
        <f>SUM(L5:L8)/$D$47</f>
        <v>0.25</v>
      </c>
      <c r="I47" s="138">
        <f>SUM(M5:M8)/$D$47</f>
        <v>0</v>
      </c>
    </row>
    <row r="48" spans="1:13" s="47" customFormat="1" x14ac:dyDescent="0.25">
      <c r="B48" s="37"/>
      <c r="C48" s="135" t="s">
        <v>4</v>
      </c>
      <c r="D48" s="136">
        <f>COUNTIF($D$5:$D$35,"A")</f>
        <v>16</v>
      </c>
      <c r="E48" s="137"/>
      <c r="F48" s="138">
        <f>SUM(J10:J25)/$D$48</f>
        <v>0.92874999999999996</v>
      </c>
      <c r="G48" s="138">
        <f>SUM(K10:K25)/$D$48</f>
        <v>0.75</v>
      </c>
      <c r="H48" s="138">
        <f>SUM(L10:L25)/$D$48</f>
        <v>0.4375</v>
      </c>
      <c r="I48" s="138">
        <f>SUM(M10:M25)/$D$48</f>
        <v>0</v>
      </c>
    </row>
    <row r="49" spans="2:9" s="47" customFormat="1" x14ac:dyDescent="0.25">
      <c r="B49" s="37"/>
      <c r="C49" s="135" t="s">
        <v>13</v>
      </c>
      <c r="D49" s="136">
        <f>COUNTIF($D$5:$D$35,"H")</f>
        <v>3</v>
      </c>
      <c r="E49" s="137"/>
      <c r="F49" s="138">
        <f>SUM(J26:J28)/$D$49</f>
        <v>0.83333333333333337</v>
      </c>
      <c r="G49" s="138">
        <f>SUM(K26:K28)/$D$49</f>
        <v>1</v>
      </c>
      <c r="H49" s="138">
        <f>SUM(L26:L28)/$D$49</f>
        <v>0.5</v>
      </c>
      <c r="I49" s="138">
        <f>SUM(M26:M28)/$D$49</f>
        <v>0</v>
      </c>
    </row>
    <row r="50" spans="2:9" s="47" customFormat="1" x14ac:dyDescent="0.25">
      <c r="B50" s="37"/>
      <c r="C50" s="135" t="s">
        <v>17</v>
      </c>
      <c r="D50" s="136">
        <f>COUNTIF($D$5:$D$35,"D")</f>
        <v>4</v>
      </c>
      <c r="E50" s="137"/>
      <c r="F50" s="138">
        <f>SUM(J29:J32)/$D$50</f>
        <v>0.96573754147910384</v>
      </c>
      <c r="G50" s="138">
        <f>SUM(K29:K32)/$D$50</f>
        <v>0.95300751879699241</v>
      </c>
      <c r="H50" s="138">
        <f>SUM(L29:L32)/$D$50</f>
        <v>0.52333505397377378</v>
      </c>
      <c r="I50" s="138" t="e">
        <f>SUM(M29:M32)/$D$50</f>
        <v>#DIV/0!</v>
      </c>
    </row>
    <row r="51" spans="2:9" s="47" customFormat="1" x14ac:dyDescent="0.25">
      <c r="B51" s="37"/>
      <c r="C51" s="135" t="s">
        <v>22</v>
      </c>
      <c r="D51" s="136">
        <f>COUNTIF($D$5:$D$35,"M")</f>
        <v>3</v>
      </c>
      <c r="E51" s="137"/>
      <c r="F51" s="138">
        <f>SUM(J33:J35)/$D$51</f>
        <v>1</v>
      </c>
      <c r="G51" s="138">
        <f>SUM(K33:K35)/$D$51</f>
        <v>0.66666666666666663</v>
      </c>
      <c r="H51" s="138">
        <f>SUM(L33:L35)/$D$51</f>
        <v>0.5</v>
      </c>
      <c r="I51" s="138">
        <f>SUM(M33:M35)/$D$51</f>
        <v>0</v>
      </c>
    </row>
    <row r="52" spans="2:9" s="47" customFormat="1" x14ac:dyDescent="0.25">
      <c r="B52" s="52" t="s">
        <v>208</v>
      </c>
      <c r="C52" s="126" t="s">
        <v>211</v>
      </c>
      <c r="D52" s="133"/>
      <c r="E52" s="37"/>
      <c r="F52" s="124">
        <f>AVERAGE(F53:F54)</f>
        <v>0.92202500592558634</v>
      </c>
      <c r="G52" s="124">
        <f t="shared" ref="G52:I52" si="1">AVERAGE(G53:G54)</f>
        <v>0.78346535982814181</v>
      </c>
      <c r="H52" s="124">
        <f t="shared" si="1"/>
        <v>0.44083357913911053</v>
      </c>
      <c r="I52" s="124" t="e">
        <f t="shared" si="1"/>
        <v>#DIV/0!</v>
      </c>
    </row>
    <row r="53" spans="2:9" s="47" customFormat="1" x14ac:dyDescent="0.25">
      <c r="B53" s="52"/>
      <c r="C53" s="139" t="s">
        <v>227</v>
      </c>
      <c r="D53" s="136">
        <f>COUNTIF($E$5:$E$35,"S")</f>
        <v>14</v>
      </c>
      <c r="E53" s="140"/>
      <c r="F53" s="138">
        <f>SUMIF($E$5:$E$35,"S",J5:J35)/$D$53</f>
        <v>0.89092501185117257</v>
      </c>
      <c r="G53" s="138">
        <f>SUMIF($E$5:$E$35,"S",K5:K35)/$D$53</f>
        <v>0.8794307196562835</v>
      </c>
      <c r="H53" s="138">
        <f>SUMIF($E$5:$E$35,"S",L5:L35)/$D$53</f>
        <v>0.50666715827822106</v>
      </c>
      <c r="I53" s="138" t="e">
        <f>SUMIF($E$5:$E$35,"S",M5:M35)/$D$53</f>
        <v>#DIV/0!</v>
      </c>
    </row>
    <row r="54" spans="2:9" s="47" customFormat="1" x14ac:dyDescent="0.25">
      <c r="B54" s="52"/>
      <c r="C54" s="139" t="s">
        <v>228</v>
      </c>
      <c r="D54" s="136">
        <f>COUNTIF($E$5:$E$35,"L")</f>
        <v>16</v>
      </c>
      <c r="E54" s="140"/>
      <c r="F54" s="138">
        <f>SUMIF($E$5:$E$35,"L",J5:J35)/$D$54</f>
        <v>0.953125</v>
      </c>
      <c r="G54" s="138">
        <f>SUMIF($E$5:$E$35,"L",K5:K35)/$D$54</f>
        <v>0.6875</v>
      </c>
      <c r="H54" s="138">
        <f>SUMIF($E$5:$E$35,"L",L5:L35)/$D$54</f>
        <v>0.375</v>
      </c>
      <c r="I54" s="138">
        <f>SUMIF($E$5:$E$35,"L",M5:M35)/$D$54</f>
        <v>0</v>
      </c>
    </row>
    <row r="55" spans="2:9" x14ac:dyDescent="0.25">
      <c r="B55" s="52" t="s">
        <v>226</v>
      </c>
      <c r="C55" s="119" t="s">
        <v>212</v>
      </c>
      <c r="D55" s="134"/>
      <c r="E55" s="52"/>
      <c r="F55" s="124">
        <f>AVERAGE(F56:F57)</f>
        <v>0.91284413227420791</v>
      </c>
      <c r="G55" s="124">
        <f t="shared" ref="G55:I55" si="2">AVERAGE(G56:G57)</f>
        <v>0.77359605263157905</v>
      </c>
      <c r="H55" s="124">
        <f t="shared" si="2"/>
        <v>0.42764874628703908</v>
      </c>
      <c r="I55" s="124" t="e">
        <f t="shared" si="2"/>
        <v>#DIV/0!</v>
      </c>
    </row>
    <row r="56" spans="2:9" x14ac:dyDescent="0.25">
      <c r="B56" s="37"/>
      <c r="C56" s="135" t="s">
        <v>227</v>
      </c>
      <c r="D56" s="136">
        <f>COUNTIF($E$5:$E$35,"S")</f>
        <v>14</v>
      </c>
      <c r="E56" s="141"/>
      <c r="F56" s="138">
        <f>SUMPRODUCT(J5:J35,$G$5:$G$35)*2</f>
        <v>0.90168826454841544</v>
      </c>
      <c r="G56" s="138">
        <f t="shared" ref="G56:I56" si="3">SUMPRODUCT(K5:K35,$G$5:$G$35)*2</f>
        <v>0.89519210526315796</v>
      </c>
      <c r="H56" s="138">
        <f t="shared" si="3"/>
        <v>0.48329749257407811</v>
      </c>
      <c r="I56" s="138" t="e">
        <f t="shared" si="3"/>
        <v>#DIV/0!</v>
      </c>
    </row>
    <row r="57" spans="2:9" x14ac:dyDescent="0.25">
      <c r="B57" s="37"/>
      <c r="C57" s="135" t="s">
        <v>228</v>
      </c>
      <c r="D57" s="136">
        <f>COUNTIF($E$5:$E$35,"L")</f>
        <v>16</v>
      </c>
      <c r="E57" s="141"/>
      <c r="F57" s="138">
        <f>SUMPRODUCT(J5:J35,$I$5:$I$35)*2</f>
        <v>0.92400000000000038</v>
      </c>
      <c r="G57" s="138">
        <f t="shared" ref="G57:I57" si="4">SUMPRODUCT(K5:K35,$I$5:$I$35)*2</f>
        <v>0.65200000000000014</v>
      </c>
      <c r="H57" s="138">
        <f t="shared" si="4"/>
        <v>0.37200000000000005</v>
      </c>
      <c r="I57" s="138" t="e">
        <f t="shared" si="4"/>
        <v>#DIV/0!</v>
      </c>
    </row>
    <row r="58" spans="2:9" x14ac:dyDescent="0.25">
      <c r="B58" s="120" t="s">
        <v>214</v>
      </c>
      <c r="G58" s="8"/>
      <c r="I58" s="9"/>
    </row>
    <row r="59" spans="2:9" x14ac:dyDescent="0.25">
      <c r="B59" s="48" t="s">
        <v>215</v>
      </c>
      <c r="C59" s="121" t="s">
        <v>218</v>
      </c>
      <c r="F59" s="142">
        <f>AVERAGE(J5:J28,J30:J35)*J29</f>
        <v>0.83657889865074253</v>
      </c>
      <c r="G59" s="142">
        <f t="shared" ref="G59:I59" si="5">AVERAGE(K5:K28,K30:K35)*K29</f>
        <v>0.76938034742027483</v>
      </c>
      <c r="H59" s="142">
        <f t="shared" si="5"/>
        <v>0.1330657753062178</v>
      </c>
      <c r="I59" s="142" t="e">
        <f t="shared" si="5"/>
        <v>#DIV/0!</v>
      </c>
    </row>
    <row r="60" spans="2:9" x14ac:dyDescent="0.25">
      <c r="B60" s="48" t="s">
        <v>216</v>
      </c>
      <c r="C60" s="122" t="s">
        <v>224</v>
      </c>
      <c r="F60" s="142">
        <f>AVERAGE(J5:J6)*AVERAGE(J7:J28,J30:J35)*J29</f>
        <v>0.63621765202343183</v>
      </c>
      <c r="G60" s="142">
        <f t="shared" ref="G60:I60" si="6">AVERAGE(K5:K6)*AVERAGE(K7:K28,K30:K35)*K29</f>
        <v>0.57811194653299913</v>
      </c>
      <c r="H60" s="142">
        <f t="shared" si="6"/>
        <v>6.5874702493553469E-2</v>
      </c>
      <c r="I60" s="142" t="e">
        <f t="shared" si="6"/>
        <v>#DIV/0!</v>
      </c>
    </row>
    <row r="63" spans="2:9" hidden="1" x14ac:dyDescent="0.25">
      <c r="B63" t="s">
        <v>178</v>
      </c>
      <c r="C63" s="47">
        <f>COUNTA(B5:B35)-1</f>
        <v>30</v>
      </c>
    </row>
  </sheetData>
  <mergeCells count="13">
    <mergeCell ref="L2:L3"/>
    <mergeCell ref="M2:M3"/>
    <mergeCell ref="H42:I42"/>
    <mergeCell ref="A26:A28"/>
    <mergeCell ref="A29:A32"/>
    <mergeCell ref="A33:A35"/>
    <mergeCell ref="F4:G4"/>
    <mergeCell ref="H4:I4"/>
    <mergeCell ref="A5:A8"/>
    <mergeCell ref="A9:A25"/>
    <mergeCell ref="D2:I3"/>
    <mergeCell ref="J2:J3"/>
    <mergeCell ref="K2:K3"/>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2"/>
  <sheetViews>
    <sheetView workbookViewId="0">
      <selection activeCell="H7" sqref="H7"/>
    </sheetView>
  </sheetViews>
  <sheetFormatPr defaultRowHeight="15" x14ac:dyDescent="0.25"/>
  <cols>
    <col min="1" max="1" width="38" customWidth="1"/>
  </cols>
  <sheetData>
    <row r="1" spans="1:5" x14ac:dyDescent="0.25">
      <c r="B1" s="48" t="s">
        <v>134</v>
      </c>
      <c r="C1" s="48" t="s">
        <v>135</v>
      </c>
      <c r="D1" s="48" t="s">
        <v>38</v>
      </c>
      <c r="E1" s="48" t="s">
        <v>200</v>
      </c>
    </row>
    <row r="3" spans="1:5" x14ac:dyDescent="0.25">
      <c r="A3" t="s">
        <v>140</v>
      </c>
      <c r="B3">
        <f>SUM(ARTF!D27:D29)</f>
        <v>1940.8600000000001</v>
      </c>
      <c r="C3">
        <f>SUM(LHSPF!D28:D29)</f>
        <v>20.399999999999999</v>
      </c>
      <c r="D3">
        <f>SUM('MDTF-SS'!D26:D29)</f>
        <v>460.1</v>
      </c>
      <c r="E3" s="47">
        <f>SUM('Your fund'!D26:D29)</f>
        <v>0</v>
      </c>
    </row>
    <row r="4" spans="1:5" x14ac:dyDescent="0.25">
      <c r="A4" t="s">
        <v>141</v>
      </c>
      <c r="B4">
        <f>SUM(ARTF!D30:D33)</f>
        <v>1755.77</v>
      </c>
      <c r="C4">
        <f>SUM(LHSPF!D32:D33)</f>
        <v>25.5</v>
      </c>
      <c r="D4">
        <f>SUM('MDTF-SS'!D30:D33)</f>
        <v>138.80000000000001</v>
      </c>
      <c r="E4" s="47">
        <f>SUM('Your fund'!D30:D33)</f>
        <v>0</v>
      </c>
    </row>
    <row r="5" spans="1:5" x14ac:dyDescent="0.25">
      <c r="A5" t="s">
        <v>144</v>
      </c>
      <c r="B5">
        <f>SUM(ARTF!D34:D37)</f>
        <v>1623.13</v>
      </c>
      <c r="C5">
        <f>SUM(LHSPF!D36:D37)</f>
        <v>13.3</v>
      </c>
      <c r="D5">
        <f>SUM('MDTF-SS'!D36:D37)</f>
        <v>134.4</v>
      </c>
      <c r="E5" s="47">
        <f>SUM('Your fund'!D36:D37)</f>
        <v>0</v>
      </c>
    </row>
    <row r="6" spans="1:5" x14ac:dyDescent="0.25">
      <c r="A6" t="s">
        <v>142</v>
      </c>
      <c r="B6">
        <f>SUM(ARTF!D38:D41)</f>
        <v>1555.47</v>
      </c>
      <c r="C6">
        <f>SUM(LHSPF!D40:D41)</f>
        <v>10.8</v>
      </c>
      <c r="D6">
        <f>SUM('MDTF-SS'!D40:D41)</f>
        <v>106.4</v>
      </c>
      <c r="E6" s="47">
        <f>SUM('Your fund'!D40:D41)</f>
        <v>0</v>
      </c>
    </row>
    <row r="7" spans="1:5" x14ac:dyDescent="0.25">
      <c r="E7" s="47"/>
    </row>
    <row r="8" spans="1:5" x14ac:dyDescent="0.25">
      <c r="A8" t="s">
        <v>143</v>
      </c>
      <c r="B8">
        <f>B4/B3</f>
        <v>0.90463505868532501</v>
      </c>
      <c r="C8" s="47">
        <f t="shared" ref="C8:D8" si="0">C4/C3</f>
        <v>1.25</v>
      </c>
      <c r="D8" s="47">
        <f t="shared" si="0"/>
        <v>0.30167354922842859</v>
      </c>
      <c r="E8" s="47" t="e">
        <f t="shared" ref="E8" si="1">E4/E3</f>
        <v>#DIV/0!</v>
      </c>
    </row>
    <row r="9" spans="1:5" x14ac:dyDescent="0.25">
      <c r="A9" t="s">
        <v>145</v>
      </c>
      <c r="B9">
        <f>B6/B5</f>
        <v>0.95831510723109048</v>
      </c>
      <c r="C9" s="47">
        <f t="shared" ref="C9:D9" si="2">C6/C5</f>
        <v>0.81203007518796988</v>
      </c>
      <c r="D9" s="47">
        <f t="shared" si="2"/>
        <v>0.79166666666666663</v>
      </c>
      <c r="E9" s="47" t="e">
        <f t="shared" ref="E9" si="3">E6/E5</f>
        <v>#DIV/0!</v>
      </c>
    </row>
    <row r="10" spans="1:5" x14ac:dyDescent="0.25">
      <c r="E10" s="47"/>
    </row>
    <row r="11" spans="1:5" x14ac:dyDescent="0.25">
      <c r="A11" s="48" t="s">
        <v>146</v>
      </c>
      <c r="B11" s="8">
        <f>IF(B8&gt;1,1,B8)</f>
        <v>0.90463505868532501</v>
      </c>
      <c r="C11" s="8">
        <f t="shared" ref="C11:D12" si="4">IF(C8&gt;1,1,C8)</f>
        <v>1</v>
      </c>
      <c r="D11" s="8">
        <f t="shared" si="4"/>
        <v>0.30167354922842859</v>
      </c>
      <c r="E11" s="8" t="e">
        <f t="shared" ref="E11" si="5">IF(E8&gt;1,1,E8)</f>
        <v>#DIV/0!</v>
      </c>
    </row>
    <row r="12" spans="1:5" x14ac:dyDescent="0.25">
      <c r="A12" s="48" t="s">
        <v>147</v>
      </c>
      <c r="B12" s="8">
        <f>IF(B9&gt;1,1,B9)</f>
        <v>0.95831510723109048</v>
      </c>
      <c r="C12" s="8">
        <f t="shared" si="4"/>
        <v>0.81203007518796988</v>
      </c>
      <c r="D12" s="8">
        <f t="shared" si="4"/>
        <v>0.79166666666666663</v>
      </c>
      <c r="E12" s="8" t="e">
        <f t="shared" ref="E12" si="6">IF(E9&gt;1,1,E9)</f>
        <v>#DIV/0!</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workbookViewId="0">
      <selection activeCell="E15" sqref="E15"/>
    </sheetView>
  </sheetViews>
  <sheetFormatPr defaultRowHeight="15" x14ac:dyDescent="0.25"/>
  <cols>
    <col min="1" max="1" width="11.42578125" style="47" customWidth="1"/>
    <col min="2" max="2" width="63.28515625" style="47" customWidth="1"/>
    <col min="3" max="3" width="63.28515625" style="47" hidden="1" customWidth="1"/>
    <col min="4" max="4" width="9.140625" style="37"/>
    <col min="5" max="5" width="86.85546875" style="86" customWidth="1"/>
    <col min="6" max="7" width="9.140625" style="47"/>
    <col min="8" max="8" width="34.7109375" customWidth="1"/>
    <col min="9" max="9" width="34.7109375" style="47" customWidth="1"/>
    <col min="10" max="10" width="18.5703125" customWidth="1"/>
    <col min="11" max="11" width="112" style="24" customWidth="1"/>
    <col min="13" max="13" width="79.7109375" style="19" customWidth="1"/>
  </cols>
  <sheetData>
    <row r="1" spans="1:11" s="47" customFormat="1" ht="15.75" thickBot="1" x14ac:dyDescent="0.3">
      <c r="A1" s="55" t="s">
        <v>134</v>
      </c>
      <c r="B1" s="73" t="s">
        <v>171</v>
      </c>
      <c r="C1" s="73" t="s">
        <v>39</v>
      </c>
      <c r="D1" s="74" t="s">
        <v>173</v>
      </c>
      <c r="E1" s="74" t="s">
        <v>174</v>
      </c>
    </row>
    <row r="2" spans="1:11" ht="20.100000000000001" customHeight="1" thickBot="1" x14ac:dyDescent="0.3">
      <c r="A2" s="196" t="s">
        <v>0</v>
      </c>
      <c r="B2" s="40" t="s">
        <v>1</v>
      </c>
      <c r="C2" s="75" t="s">
        <v>152</v>
      </c>
      <c r="D2" s="16">
        <v>1</v>
      </c>
      <c r="E2" s="88"/>
      <c r="H2" s="98"/>
      <c r="I2" s="95"/>
      <c r="J2" s="87"/>
      <c r="K2" s="94"/>
    </row>
    <row r="3" spans="1:11" ht="20.100000000000001" customHeight="1" thickBot="1" x14ac:dyDescent="0.3">
      <c r="A3" s="197"/>
      <c r="B3" s="1" t="s">
        <v>177</v>
      </c>
      <c r="C3" s="76" t="s">
        <v>40</v>
      </c>
      <c r="D3" s="29">
        <v>0.5</v>
      </c>
      <c r="E3" s="20" t="s">
        <v>180</v>
      </c>
      <c r="H3" s="98"/>
      <c r="I3" s="95"/>
      <c r="J3" s="87"/>
      <c r="K3" s="94"/>
    </row>
    <row r="4" spans="1:11" ht="20.100000000000001" customHeight="1" thickBot="1" x14ac:dyDescent="0.3">
      <c r="A4" s="197"/>
      <c r="B4" s="1" t="s">
        <v>2</v>
      </c>
      <c r="C4" s="77" t="s">
        <v>153</v>
      </c>
      <c r="D4" s="29">
        <v>1</v>
      </c>
      <c r="E4" s="20" t="s">
        <v>42</v>
      </c>
      <c r="H4" s="98"/>
      <c r="I4" s="95"/>
      <c r="J4" s="87"/>
      <c r="K4" s="94"/>
    </row>
    <row r="5" spans="1:11" ht="20.100000000000001" customHeight="1" thickBot="1" x14ac:dyDescent="0.3">
      <c r="A5" s="198"/>
      <c r="B5" s="2" t="s">
        <v>3</v>
      </c>
      <c r="C5" s="78" t="s">
        <v>48</v>
      </c>
      <c r="D5" s="17">
        <v>1</v>
      </c>
      <c r="E5" s="18" t="s">
        <v>49</v>
      </c>
      <c r="H5" s="98"/>
      <c r="I5" s="95"/>
      <c r="J5" s="87"/>
      <c r="K5" s="94"/>
    </row>
    <row r="6" spans="1:11" ht="20.100000000000001" customHeight="1" thickBot="1" x14ac:dyDescent="0.3">
      <c r="A6" s="199" t="s">
        <v>4</v>
      </c>
      <c r="B6" s="66" t="s">
        <v>35</v>
      </c>
      <c r="C6" s="79"/>
      <c r="D6" s="69"/>
      <c r="E6" s="89"/>
      <c r="H6" s="98"/>
      <c r="I6" s="95"/>
      <c r="J6" s="87"/>
      <c r="K6" s="94"/>
    </row>
    <row r="7" spans="1:11" ht="20.100000000000001" customHeight="1" thickBot="1" x14ac:dyDescent="0.3">
      <c r="A7" s="200"/>
      <c r="B7" s="67" t="s">
        <v>27</v>
      </c>
      <c r="C7" s="80" t="s">
        <v>154</v>
      </c>
      <c r="D7" s="29">
        <v>1</v>
      </c>
      <c r="E7" s="20"/>
      <c r="H7" s="98"/>
      <c r="I7" s="95"/>
      <c r="J7" s="87"/>
      <c r="K7" s="94"/>
    </row>
    <row r="8" spans="1:11" ht="20.100000000000001" customHeight="1" thickBot="1" x14ac:dyDescent="0.3">
      <c r="A8" s="200"/>
      <c r="B8" s="67" t="s">
        <v>28</v>
      </c>
      <c r="C8" s="80" t="s">
        <v>155</v>
      </c>
      <c r="D8" s="29">
        <v>1</v>
      </c>
      <c r="E8" s="20"/>
      <c r="H8" s="98"/>
      <c r="I8" s="95"/>
      <c r="J8" s="87"/>
      <c r="K8" s="94"/>
    </row>
    <row r="9" spans="1:11" ht="20.100000000000001" customHeight="1" thickBot="1" x14ac:dyDescent="0.3">
      <c r="A9" s="200"/>
      <c r="B9" s="67" t="s">
        <v>29</v>
      </c>
      <c r="C9" s="80" t="s">
        <v>156</v>
      </c>
      <c r="D9" s="29">
        <v>1</v>
      </c>
      <c r="H9" s="98"/>
      <c r="I9" s="93"/>
      <c r="J9" s="87"/>
      <c r="K9" s="94"/>
    </row>
    <row r="10" spans="1:11" ht="20.100000000000001" customHeight="1" thickBot="1" x14ac:dyDescent="0.3">
      <c r="A10" s="200"/>
      <c r="B10" s="67" t="s">
        <v>30</v>
      </c>
      <c r="C10" s="81" t="s">
        <v>157</v>
      </c>
      <c r="D10" s="29">
        <v>1</v>
      </c>
      <c r="E10" s="20" t="s">
        <v>73</v>
      </c>
      <c r="H10" s="98"/>
      <c r="I10" s="95"/>
      <c r="J10" s="87"/>
      <c r="K10" s="94"/>
    </row>
    <row r="11" spans="1:11" ht="20.100000000000001" customHeight="1" thickBot="1" x14ac:dyDescent="0.3">
      <c r="A11" s="200"/>
      <c r="B11" s="67" t="s">
        <v>31</v>
      </c>
      <c r="C11" s="82" t="s">
        <v>158</v>
      </c>
      <c r="D11" s="29">
        <v>0.75</v>
      </c>
      <c r="E11" s="20" t="s">
        <v>74</v>
      </c>
      <c r="H11" s="98"/>
      <c r="I11" s="95"/>
      <c r="J11" s="87"/>
      <c r="K11" s="94"/>
    </row>
    <row r="12" spans="1:11" ht="20.100000000000001" customHeight="1" thickBot="1" x14ac:dyDescent="0.3">
      <c r="A12" s="200"/>
      <c r="B12" s="67" t="s">
        <v>32</v>
      </c>
      <c r="C12" s="80" t="s">
        <v>159</v>
      </c>
      <c r="D12" s="29">
        <v>1</v>
      </c>
      <c r="E12" s="20"/>
      <c r="H12" s="98"/>
      <c r="I12" s="95"/>
      <c r="J12" s="87"/>
      <c r="K12" s="94"/>
    </row>
    <row r="13" spans="1:11" ht="20.100000000000001" customHeight="1" thickBot="1" x14ac:dyDescent="0.3">
      <c r="A13" s="200"/>
      <c r="B13" s="67" t="s">
        <v>34</v>
      </c>
      <c r="C13" s="83" t="s">
        <v>75</v>
      </c>
      <c r="D13" s="29">
        <v>1</v>
      </c>
      <c r="E13" s="20" t="s">
        <v>83</v>
      </c>
      <c r="H13" s="98"/>
      <c r="I13" s="96"/>
      <c r="J13" s="37"/>
      <c r="K13" s="97"/>
    </row>
    <row r="14" spans="1:11" ht="20.100000000000001" customHeight="1" thickBot="1" x14ac:dyDescent="0.3">
      <c r="A14" s="200"/>
      <c r="B14" s="68" t="s">
        <v>33</v>
      </c>
      <c r="C14" s="84" t="s">
        <v>160</v>
      </c>
      <c r="D14" s="29">
        <v>1</v>
      </c>
      <c r="E14" s="20"/>
    </row>
    <row r="15" spans="1:11" ht="20.100000000000001" customHeight="1" thickBot="1" x14ac:dyDescent="0.3">
      <c r="A15" s="200"/>
      <c r="B15" s="41" t="s">
        <v>5</v>
      </c>
      <c r="C15" s="77" t="s">
        <v>44</v>
      </c>
      <c r="D15" s="17">
        <v>0.61</v>
      </c>
      <c r="E15" s="18" t="s">
        <v>45</v>
      </c>
    </row>
    <row r="16" spans="1:11" ht="20.100000000000001" customHeight="1" thickBot="1" x14ac:dyDescent="0.3">
      <c r="A16" s="200"/>
      <c r="B16" s="41" t="s">
        <v>6</v>
      </c>
      <c r="C16" s="85" t="s">
        <v>161</v>
      </c>
      <c r="D16" s="29">
        <v>1</v>
      </c>
      <c r="E16" s="20" t="s">
        <v>71</v>
      </c>
    </row>
    <row r="17" spans="1:13" ht="20.100000000000001" customHeight="1" thickBot="1" x14ac:dyDescent="0.3">
      <c r="A17" s="200"/>
      <c r="B17" s="41" t="s">
        <v>7</v>
      </c>
      <c r="C17" s="77" t="s">
        <v>162</v>
      </c>
      <c r="D17" s="29">
        <v>1</v>
      </c>
      <c r="E17" s="20" t="s">
        <v>72</v>
      </c>
    </row>
    <row r="18" spans="1:13" ht="20.100000000000001" customHeight="1" thickBot="1" x14ac:dyDescent="0.3">
      <c r="A18" s="200"/>
      <c r="B18" s="41" t="s">
        <v>8</v>
      </c>
      <c r="C18" s="77" t="s">
        <v>76</v>
      </c>
      <c r="D18" s="29">
        <v>1</v>
      </c>
      <c r="E18" s="20"/>
    </row>
    <row r="19" spans="1:13" ht="20.100000000000001" customHeight="1" thickBot="1" x14ac:dyDescent="0.3">
      <c r="A19" s="200"/>
      <c r="B19" s="41" t="s">
        <v>9</v>
      </c>
      <c r="C19" s="77" t="s">
        <v>163</v>
      </c>
      <c r="D19" s="29">
        <v>0.5</v>
      </c>
      <c r="E19" s="20"/>
    </row>
    <row r="20" spans="1:13" ht="20.100000000000001" customHeight="1" thickBot="1" x14ac:dyDescent="0.3">
      <c r="A20" s="200"/>
      <c r="B20" s="3" t="s">
        <v>10</v>
      </c>
      <c r="C20" s="77" t="s">
        <v>164</v>
      </c>
      <c r="D20" s="29">
        <v>1</v>
      </c>
      <c r="E20" s="20"/>
    </row>
    <row r="21" spans="1:13" ht="20.100000000000001" customHeight="1" thickBot="1" x14ac:dyDescent="0.3">
      <c r="A21" s="200"/>
      <c r="B21" s="41" t="s">
        <v>11</v>
      </c>
      <c r="C21" s="77" t="s">
        <v>76</v>
      </c>
      <c r="D21" s="29">
        <v>1</v>
      </c>
      <c r="E21" s="20" t="s">
        <v>77</v>
      </c>
    </row>
    <row r="22" spans="1:13" ht="20.100000000000001" customHeight="1" thickBot="1" x14ac:dyDescent="0.3">
      <c r="A22" s="201"/>
      <c r="B22" s="41" t="s">
        <v>12</v>
      </c>
      <c r="C22" s="77" t="s">
        <v>76</v>
      </c>
      <c r="D22" s="29">
        <v>1</v>
      </c>
      <c r="E22" s="20" t="s">
        <v>78</v>
      </c>
    </row>
    <row r="23" spans="1:13" ht="20.100000000000001" customHeight="1" thickBot="1" x14ac:dyDescent="0.3">
      <c r="A23" s="183" t="s">
        <v>13</v>
      </c>
      <c r="B23" s="4" t="s">
        <v>14</v>
      </c>
      <c r="C23" s="77" t="s">
        <v>165</v>
      </c>
      <c r="D23" s="17">
        <v>1</v>
      </c>
      <c r="E23" s="18" t="s">
        <v>43</v>
      </c>
    </row>
    <row r="24" spans="1:13" ht="20.100000000000001" customHeight="1" thickBot="1" x14ac:dyDescent="0.3">
      <c r="A24" s="184"/>
      <c r="B24" s="4" t="s">
        <v>15</v>
      </c>
      <c r="C24" s="77" t="s">
        <v>166</v>
      </c>
      <c r="D24" s="29">
        <v>1</v>
      </c>
      <c r="E24" s="20" t="s">
        <v>47</v>
      </c>
    </row>
    <row r="25" spans="1:13" ht="20.100000000000001" customHeight="1" thickBot="1" x14ac:dyDescent="0.3">
      <c r="A25" s="185"/>
      <c r="B25" s="4" t="s">
        <v>16</v>
      </c>
      <c r="C25" s="77" t="s">
        <v>167</v>
      </c>
      <c r="D25" s="29">
        <v>0.5</v>
      </c>
      <c r="E25" s="20"/>
    </row>
    <row r="26" spans="1:13" s="47" customFormat="1" ht="20.100000000000001" customHeight="1" thickBot="1" x14ac:dyDescent="0.3">
      <c r="A26" s="186" t="s">
        <v>17</v>
      </c>
      <c r="B26" s="90" t="s">
        <v>50</v>
      </c>
      <c r="C26" s="77"/>
      <c r="D26" s="34"/>
      <c r="E26" s="21" t="s">
        <v>51</v>
      </c>
      <c r="K26" s="24"/>
      <c r="M26" s="19"/>
    </row>
    <row r="27" spans="1:13" s="47" customFormat="1" ht="20.100000000000001" customHeight="1" thickBot="1" x14ac:dyDescent="0.3">
      <c r="A27" s="187"/>
      <c r="B27" s="91" t="s">
        <v>52</v>
      </c>
      <c r="C27" s="77"/>
      <c r="D27" s="35">
        <v>654.25</v>
      </c>
      <c r="E27" s="22" t="s">
        <v>53</v>
      </c>
      <c r="K27" s="24"/>
      <c r="M27" s="19"/>
    </row>
    <row r="28" spans="1:13" s="47" customFormat="1" ht="20.100000000000001" customHeight="1" thickBot="1" x14ac:dyDescent="0.3">
      <c r="A28" s="187"/>
      <c r="B28" s="91" t="s">
        <v>54</v>
      </c>
      <c r="C28" s="77"/>
      <c r="D28" s="35">
        <v>632.69000000000005</v>
      </c>
      <c r="E28" s="22" t="s">
        <v>55</v>
      </c>
      <c r="K28" s="24"/>
      <c r="M28" s="19"/>
    </row>
    <row r="29" spans="1:13" s="47" customFormat="1" ht="20.100000000000001" customHeight="1" thickBot="1" x14ac:dyDescent="0.3">
      <c r="A29" s="187"/>
      <c r="B29" s="91" t="s">
        <v>56</v>
      </c>
      <c r="C29" s="77"/>
      <c r="D29" s="36">
        <v>653.91999999999996</v>
      </c>
      <c r="E29" s="23" t="s">
        <v>57</v>
      </c>
      <c r="K29" s="24"/>
      <c r="M29" s="19"/>
    </row>
    <row r="30" spans="1:13" s="47" customFormat="1" ht="20.100000000000001" customHeight="1" thickBot="1" x14ac:dyDescent="0.3">
      <c r="A30" s="187"/>
      <c r="B30" s="90" t="s">
        <v>58</v>
      </c>
      <c r="C30" s="77"/>
      <c r="D30" s="34"/>
      <c r="E30" s="21" t="s">
        <v>59</v>
      </c>
      <c r="K30" s="24"/>
      <c r="M30" s="19"/>
    </row>
    <row r="31" spans="1:13" s="47" customFormat="1" ht="20.100000000000001" customHeight="1" thickBot="1" x14ac:dyDescent="0.3">
      <c r="A31" s="187"/>
      <c r="B31" s="91" t="s">
        <v>52</v>
      </c>
      <c r="C31" s="77"/>
      <c r="D31" s="35">
        <v>600.14</v>
      </c>
      <c r="E31" s="22" t="s">
        <v>53</v>
      </c>
      <c r="K31" s="24"/>
      <c r="M31" s="19"/>
    </row>
    <row r="32" spans="1:13" s="47" customFormat="1" ht="20.100000000000001" customHeight="1" thickBot="1" x14ac:dyDescent="0.3">
      <c r="A32" s="187"/>
      <c r="B32" s="91" t="s">
        <v>60</v>
      </c>
      <c r="C32" s="77"/>
      <c r="D32" s="35">
        <v>643.14</v>
      </c>
      <c r="E32" s="22" t="s">
        <v>55</v>
      </c>
      <c r="K32" s="24"/>
      <c r="M32" s="19"/>
    </row>
    <row r="33" spans="1:13" s="47" customFormat="1" ht="20.100000000000001" customHeight="1" thickBot="1" x14ac:dyDescent="0.3">
      <c r="A33" s="187"/>
      <c r="B33" s="92" t="s">
        <v>61</v>
      </c>
      <c r="C33" s="77"/>
      <c r="D33" s="36">
        <v>512.49</v>
      </c>
      <c r="E33" s="23" t="s">
        <v>57</v>
      </c>
      <c r="K33" s="24"/>
      <c r="M33" s="19"/>
    </row>
    <row r="34" spans="1:13" s="47" customFormat="1" ht="20.100000000000001" customHeight="1" thickBot="1" x14ac:dyDescent="0.3">
      <c r="A34" s="187"/>
      <c r="B34" s="90" t="s">
        <v>62</v>
      </c>
      <c r="C34" s="77"/>
      <c r="D34" s="34"/>
      <c r="E34" s="21"/>
      <c r="K34" s="24"/>
      <c r="M34" s="19"/>
    </row>
    <row r="35" spans="1:13" s="47" customFormat="1" ht="20.100000000000001" customHeight="1" thickBot="1" x14ac:dyDescent="0.3">
      <c r="A35" s="187"/>
      <c r="B35" s="91" t="s">
        <v>63</v>
      </c>
      <c r="C35" s="77"/>
      <c r="D35" s="35">
        <v>449.75</v>
      </c>
      <c r="E35" s="22" t="s">
        <v>64</v>
      </c>
      <c r="K35" s="24"/>
      <c r="M35" s="19"/>
    </row>
    <row r="36" spans="1:13" s="47" customFormat="1" ht="20.100000000000001" customHeight="1" thickBot="1" x14ac:dyDescent="0.3">
      <c r="A36" s="187"/>
      <c r="B36" s="91" t="s">
        <v>65</v>
      </c>
      <c r="C36" s="77"/>
      <c r="D36" s="35">
        <v>580.05999999999995</v>
      </c>
      <c r="E36" s="22" t="s">
        <v>66</v>
      </c>
      <c r="K36" s="24"/>
      <c r="M36" s="19"/>
    </row>
    <row r="37" spans="1:13" s="47" customFormat="1" ht="20.100000000000001" customHeight="1" thickBot="1" x14ac:dyDescent="0.3">
      <c r="A37" s="187"/>
      <c r="B37" s="92" t="s">
        <v>67</v>
      </c>
      <c r="C37" s="77"/>
      <c r="D37" s="36">
        <v>593.32000000000005</v>
      </c>
      <c r="E37" s="23" t="s">
        <v>68</v>
      </c>
      <c r="K37" s="24"/>
      <c r="M37" s="19"/>
    </row>
    <row r="38" spans="1:13" s="47" customFormat="1" ht="20.100000000000001" customHeight="1" thickBot="1" x14ac:dyDescent="0.3">
      <c r="A38" s="187"/>
      <c r="B38" s="90" t="s">
        <v>69</v>
      </c>
      <c r="C38" s="77"/>
      <c r="D38" s="34"/>
      <c r="E38" s="21" t="s">
        <v>70</v>
      </c>
      <c r="K38" s="24"/>
      <c r="M38" s="19"/>
    </row>
    <row r="39" spans="1:13" s="47" customFormat="1" ht="20.100000000000001" customHeight="1" thickBot="1" x14ac:dyDescent="0.3">
      <c r="A39" s="187"/>
      <c r="B39" s="91" t="s">
        <v>52</v>
      </c>
      <c r="C39" s="77"/>
      <c r="D39" s="35">
        <v>521.46</v>
      </c>
      <c r="E39" s="22" t="s">
        <v>53</v>
      </c>
      <c r="K39" s="24"/>
      <c r="M39" s="19"/>
    </row>
    <row r="40" spans="1:13" s="47" customFormat="1" ht="20.100000000000001" customHeight="1" thickBot="1" x14ac:dyDescent="0.3">
      <c r="A40" s="187"/>
      <c r="B40" s="91" t="s">
        <v>54</v>
      </c>
      <c r="C40" s="77"/>
      <c r="D40" s="35">
        <v>564.03</v>
      </c>
      <c r="E40" s="22" t="s">
        <v>55</v>
      </c>
      <c r="K40" s="24"/>
      <c r="M40" s="19"/>
    </row>
    <row r="41" spans="1:13" s="47" customFormat="1" ht="20.100000000000001" customHeight="1" thickBot="1" x14ac:dyDescent="0.3">
      <c r="A41" s="187"/>
      <c r="B41" s="92" t="s">
        <v>56</v>
      </c>
      <c r="C41" s="77"/>
      <c r="D41" s="36">
        <v>469.98</v>
      </c>
      <c r="E41" s="23" t="s">
        <v>57</v>
      </c>
      <c r="K41" s="24"/>
      <c r="M41" s="19"/>
    </row>
    <row r="42" spans="1:13" ht="20.100000000000001" customHeight="1" thickBot="1" x14ac:dyDescent="0.3">
      <c r="A42" s="187"/>
      <c r="B42" s="6" t="s">
        <v>20</v>
      </c>
      <c r="C42" s="85" t="s">
        <v>46</v>
      </c>
      <c r="D42" s="29">
        <v>1</v>
      </c>
      <c r="E42" s="20"/>
    </row>
    <row r="43" spans="1:13" ht="20.100000000000001" customHeight="1" thickBot="1" x14ac:dyDescent="0.3">
      <c r="A43" s="188"/>
      <c r="B43" s="6" t="s">
        <v>21</v>
      </c>
      <c r="C43" s="77" t="s">
        <v>168</v>
      </c>
      <c r="D43" s="29">
        <v>1</v>
      </c>
      <c r="E43" s="20"/>
    </row>
    <row r="44" spans="1:13" ht="20.100000000000001" customHeight="1" thickBot="1" x14ac:dyDescent="0.3">
      <c r="A44" s="189" t="s">
        <v>22</v>
      </c>
      <c r="B44" s="7" t="s">
        <v>23</v>
      </c>
      <c r="C44" s="77" t="s">
        <v>169</v>
      </c>
      <c r="D44" s="29">
        <v>1</v>
      </c>
      <c r="E44" s="20" t="s">
        <v>79</v>
      </c>
    </row>
    <row r="45" spans="1:13" ht="20.100000000000001" customHeight="1" thickBot="1" x14ac:dyDescent="0.3">
      <c r="A45" s="190"/>
      <c r="B45" s="7" t="s">
        <v>24</v>
      </c>
      <c r="C45" s="77" t="s">
        <v>80</v>
      </c>
      <c r="D45" s="29">
        <v>1</v>
      </c>
      <c r="E45" s="20" t="s">
        <v>81</v>
      </c>
    </row>
    <row r="46" spans="1:13" ht="20.100000000000001" customHeight="1" thickBot="1" x14ac:dyDescent="0.3">
      <c r="A46" s="190"/>
      <c r="B46" s="7" t="s">
        <v>25</v>
      </c>
      <c r="C46" s="78" t="s">
        <v>170</v>
      </c>
      <c r="D46" s="29">
        <v>1</v>
      </c>
      <c r="E46" s="20" t="s">
        <v>82</v>
      </c>
    </row>
    <row r="60" ht="15.75" customHeight="1" x14ac:dyDescent="0.25"/>
  </sheetData>
  <mergeCells count="5">
    <mergeCell ref="A2:A5"/>
    <mergeCell ref="A6:A22"/>
    <mergeCell ref="A23:A25"/>
    <mergeCell ref="A26:A43"/>
    <mergeCell ref="A44:A46"/>
  </mergeCells>
  <dataValidations count="1">
    <dataValidation type="decimal" allowBlank="1" showInputMessage="1" showErrorMessage="1" errorTitle="Invalid data" error="Please enter a value between 0 and 1." promptTitle="Data entry" prompt="Please enter a value between 0 and 1." sqref="D42:D46 D7:D25 D2:D5">
      <formula1>0</formula1>
      <formula2>1</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zoomScale="90" zoomScaleNormal="90" workbookViewId="0">
      <selection activeCell="C8" sqref="C8"/>
    </sheetView>
  </sheetViews>
  <sheetFormatPr defaultRowHeight="12.75" x14ac:dyDescent="0.2"/>
  <cols>
    <col min="1" max="1" width="11.42578125" style="166" customWidth="1"/>
    <col min="2" max="3" width="63.28515625" style="166" customWidth="1"/>
    <col min="4" max="4" width="12.85546875" style="166" customWidth="1"/>
    <col min="5" max="5" width="82.7109375" style="166" customWidth="1"/>
    <col min="6" max="16384" width="9.140625" style="166"/>
  </cols>
  <sheetData>
    <row r="1" spans="1:8" ht="13.5" thickBot="1" x14ac:dyDescent="0.25">
      <c r="A1" s="163" t="s">
        <v>135</v>
      </c>
      <c r="B1" s="164" t="s">
        <v>171</v>
      </c>
      <c r="C1" s="164" t="s">
        <v>39</v>
      </c>
      <c r="D1" s="165" t="s">
        <v>173</v>
      </c>
      <c r="E1" s="165" t="s">
        <v>174</v>
      </c>
    </row>
    <row r="2" spans="1:8" ht="27.75" customHeight="1" thickBot="1" x14ac:dyDescent="0.25">
      <c r="A2" s="217" t="s">
        <v>0</v>
      </c>
      <c r="B2" s="40" t="s">
        <v>1</v>
      </c>
      <c r="C2" s="54" t="s">
        <v>152</v>
      </c>
      <c r="D2" s="29">
        <v>1</v>
      </c>
      <c r="E2" s="20" t="s">
        <v>112</v>
      </c>
    </row>
    <row r="3" spans="1:8" ht="39" thickBot="1" x14ac:dyDescent="0.25">
      <c r="A3" s="218"/>
      <c r="B3" s="1" t="s">
        <v>177</v>
      </c>
      <c r="C3" s="56" t="s">
        <v>40</v>
      </c>
      <c r="D3" s="29">
        <v>0.5</v>
      </c>
      <c r="E3" s="20" t="s">
        <v>181</v>
      </c>
    </row>
    <row r="4" spans="1:8" ht="39" thickBot="1" x14ac:dyDescent="0.25">
      <c r="A4" s="218"/>
      <c r="B4" s="1" t="s">
        <v>2</v>
      </c>
      <c r="C4" s="57" t="s">
        <v>153</v>
      </c>
      <c r="D4" s="25">
        <v>0</v>
      </c>
      <c r="E4" s="20" t="s">
        <v>85</v>
      </c>
    </row>
    <row r="5" spans="1:8" ht="39" thickBot="1" x14ac:dyDescent="0.25">
      <c r="A5" s="219"/>
      <c r="B5" s="2" t="s">
        <v>3</v>
      </c>
      <c r="C5" s="58" t="s">
        <v>48</v>
      </c>
      <c r="D5" s="30">
        <v>1</v>
      </c>
      <c r="E5" s="26" t="s">
        <v>115</v>
      </c>
    </row>
    <row r="6" spans="1:8" ht="15.75" customHeight="1" thickBot="1" x14ac:dyDescent="0.25">
      <c r="A6" s="220" t="s">
        <v>4</v>
      </c>
      <c r="B6" s="66" t="s">
        <v>35</v>
      </c>
      <c r="C6" s="60"/>
      <c r="E6" s="167"/>
    </row>
    <row r="7" spans="1:8" ht="39" thickBot="1" x14ac:dyDescent="0.25">
      <c r="A7" s="221"/>
      <c r="B7" s="67" t="s">
        <v>27</v>
      </c>
      <c r="C7" s="61" t="s">
        <v>154</v>
      </c>
      <c r="D7" s="25">
        <v>1</v>
      </c>
      <c r="E7" s="20" t="s">
        <v>86</v>
      </c>
      <c r="H7" s="28"/>
    </row>
    <row r="8" spans="1:8" ht="39" thickBot="1" x14ac:dyDescent="0.25">
      <c r="A8" s="221"/>
      <c r="B8" s="67" t="s">
        <v>28</v>
      </c>
      <c r="C8" s="61" t="s">
        <v>155</v>
      </c>
      <c r="D8" s="25">
        <v>0</v>
      </c>
      <c r="E8" s="20" t="s">
        <v>119</v>
      </c>
    </row>
    <row r="9" spans="1:8" ht="39" thickBot="1" x14ac:dyDescent="0.25">
      <c r="A9" s="221"/>
      <c r="B9" s="67" t="s">
        <v>29</v>
      </c>
      <c r="C9" s="62" t="s">
        <v>157</v>
      </c>
      <c r="D9" s="25">
        <v>0.5</v>
      </c>
      <c r="E9" s="20" t="s">
        <v>120</v>
      </c>
    </row>
    <row r="10" spans="1:8" ht="26.25" thickBot="1" x14ac:dyDescent="0.25">
      <c r="A10" s="221"/>
      <c r="B10" s="67" t="s">
        <v>30</v>
      </c>
      <c r="C10" s="61" t="s">
        <v>156</v>
      </c>
      <c r="D10" s="25">
        <v>0</v>
      </c>
      <c r="E10" s="113" t="s">
        <v>84</v>
      </c>
    </row>
    <row r="11" spans="1:8" ht="39" thickBot="1" x14ac:dyDescent="0.25">
      <c r="A11" s="221"/>
      <c r="B11" s="67" t="s">
        <v>31</v>
      </c>
      <c r="C11" s="63" t="s">
        <v>158</v>
      </c>
      <c r="D11" s="25">
        <v>1</v>
      </c>
      <c r="E11" s="20" t="s">
        <v>121</v>
      </c>
    </row>
    <row r="12" spans="1:8" ht="39" thickBot="1" x14ac:dyDescent="0.25">
      <c r="A12" s="221"/>
      <c r="B12" s="67" t="s">
        <v>32</v>
      </c>
      <c r="C12" s="61" t="s">
        <v>159</v>
      </c>
      <c r="D12" s="25">
        <v>1</v>
      </c>
      <c r="E12" s="20" t="s">
        <v>86</v>
      </c>
    </row>
    <row r="13" spans="1:8" ht="39" thickBot="1" x14ac:dyDescent="0.25">
      <c r="A13" s="221"/>
      <c r="B13" s="67" t="s">
        <v>34</v>
      </c>
      <c r="C13" s="64" t="s">
        <v>75</v>
      </c>
      <c r="D13" s="29">
        <v>1</v>
      </c>
      <c r="E13" s="20" t="s">
        <v>122</v>
      </c>
    </row>
    <row r="14" spans="1:8" ht="39" thickBot="1" x14ac:dyDescent="0.25">
      <c r="A14" s="221"/>
      <c r="B14" s="68" t="s">
        <v>33</v>
      </c>
      <c r="C14" s="65" t="s">
        <v>160</v>
      </c>
      <c r="D14" s="25">
        <v>0</v>
      </c>
      <c r="E14" s="20" t="s">
        <v>123</v>
      </c>
    </row>
    <row r="15" spans="1:8" ht="26.25" thickBot="1" x14ac:dyDescent="0.25">
      <c r="A15" s="221"/>
      <c r="B15" s="41" t="s">
        <v>5</v>
      </c>
      <c r="C15" s="57" t="s">
        <v>44</v>
      </c>
      <c r="D15" s="29">
        <v>1</v>
      </c>
      <c r="E15" s="20" t="s">
        <v>84</v>
      </c>
    </row>
    <row r="16" spans="1:8" ht="39" thickBot="1" x14ac:dyDescent="0.25">
      <c r="A16" s="221"/>
      <c r="B16" s="41" t="s">
        <v>6</v>
      </c>
      <c r="C16" s="59" t="s">
        <v>161</v>
      </c>
      <c r="D16" s="25">
        <v>1</v>
      </c>
      <c r="E16" s="20" t="s">
        <v>117</v>
      </c>
    </row>
    <row r="17" spans="1:5" ht="26.25" thickBot="1" x14ac:dyDescent="0.25">
      <c r="A17" s="221"/>
      <c r="B17" s="41" t="s">
        <v>7</v>
      </c>
      <c r="C17" s="57" t="s">
        <v>162</v>
      </c>
      <c r="D17" s="25">
        <v>1</v>
      </c>
      <c r="E17" s="20" t="s">
        <v>118</v>
      </c>
    </row>
    <row r="18" spans="1:5" ht="51.75" thickBot="1" x14ac:dyDescent="0.25">
      <c r="A18" s="221"/>
      <c r="B18" s="41" t="s">
        <v>8</v>
      </c>
      <c r="C18" s="57" t="s">
        <v>76</v>
      </c>
      <c r="D18" s="25">
        <v>1</v>
      </c>
      <c r="E18" s="20" t="s">
        <v>128</v>
      </c>
    </row>
    <row r="19" spans="1:5" ht="39" thickBot="1" x14ac:dyDescent="0.25">
      <c r="A19" s="221"/>
      <c r="B19" s="41" t="s">
        <v>9</v>
      </c>
      <c r="C19" s="57" t="s">
        <v>163</v>
      </c>
      <c r="D19" s="29">
        <v>0.5</v>
      </c>
      <c r="E19" s="20" t="s">
        <v>124</v>
      </c>
    </row>
    <row r="20" spans="1:5" ht="51.75" thickBot="1" x14ac:dyDescent="0.25">
      <c r="A20" s="221"/>
      <c r="B20" s="3" t="s">
        <v>10</v>
      </c>
      <c r="C20" s="57" t="s">
        <v>164</v>
      </c>
      <c r="D20" s="29">
        <v>1</v>
      </c>
      <c r="E20" s="20" t="s">
        <v>125</v>
      </c>
    </row>
    <row r="21" spans="1:5" ht="13.5" thickBot="1" x14ac:dyDescent="0.25">
      <c r="A21" s="221"/>
      <c r="B21" s="41" t="s">
        <v>11</v>
      </c>
      <c r="C21" s="57" t="s">
        <v>76</v>
      </c>
      <c r="D21" s="29">
        <v>1</v>
      </c>
      <c r="E21" s="20" t="s">
        <v>176</v>
      </c>
    </row>
    <row r="22" spans="1:5" ht="13.5" thickBot="1" x14ac:dyDescent="0.25">
      <c r="A22" s="222"/>
      <c r="B22" s="41" t="s">
        <v>12</v>
      </c>
      <c r="C22" s="57" t="s">
        <v>76</v>
      </c>
      <c r="D22" s="29">
        <v>1</v>
      </c>
      <c r="E22" s="20" t="s">
        <v>127</v>
      </c>
    </row>
    <row r="23" spans="1:5" ht="39" thickBot="1" x14ac:dyDescent="0.25">
      <c r="A23" s="223" t="s">
        <v>13</v>
      </c>
      <c r="B23" s="4" t="s">
        <v>14</v>
      </c>
      <c r="C23" s="57" t="s">
        <v>165</v>
      </c>
      <c r="D23" s="29">
        <v>1</v>
      </c>
      <c r="E23" s="20" t="s">
        <v>114</v>
      </c>
    </row>
    <row r="24" spans="1:5" ht="51.75" thickBot="1" x14ac:dyDescent="0.25">
      <c r="A24" s="224"/>
      <c r="B24" s="4" t="s">
        <v>15</v>
      </c>
      <c r="C24" s="57" t="s">
        <v>166</v>
      </c>
      <c r="D24" s="25">
        <v>1</v>
      </c>
      <c r="E24" s="20"/>
    </row>
    <row r="25" spans="1:5" ht="51.75" thickBot="1" x14ac:dyDescent="0.25">
      <c r="A25" s="225"/>
      <c r="B25" s="4" t="s">
        <v>16</v>
      </c>
      <c r="C25" s="57" t="s">
        <v>167</v>
      </c>
      <c r="D25" s="29">
        <v>1</v>
      </c>
      <c r="E25" s="20" t="s">
        <v>126</v>
      </c>
    </row>
    <row r="26" spans="1:5" ht="15" customHeight="1" x14ac:dyDescent="0.2">
      <c r="A26" s="226" t="s">
        <v>17</v>
      </c>
      <c r="B26" s="214" t="s">
        <v>175</v>
      </c>
      <c r="C26" s="31" t="s">
        <v>50</v>
      </c>
      <c r="D26" s="34"/>
      <c r="E26" s="21"/>
    </row>
    <row r="27" spans="1:5" x14ac:dyDescent="0.2">
      <c r="A27" s="227"/>
      <c r="B27" s="215"/>
      <c r="C27" s="32" t="s">
        <v>52</v>
      </c>
      <c r="D27" s="35"/>
      <c r="E27" s="22"/>
    </row>
    <row r="28" spans="1:5" x14ac:dyDescent="0.2">
      <c r="A28" s="227"/>
      <c r="B28" s="215"/>
      <c r="C28" s="32" t="s">
        <v>54</v>
      </c>
      <c r="D28" s="35">
        <v>13.6</v>
      </c>
      <c r="E28" s="39"/>
    </row>
    <row r="29" spans="1:5" ht="26.25" thickBot="1" x14ac:dyDescent="0.25">
      <c r="A29" s="227"/>
      <c r="B29" s="215"/>
      <c r="C29" s="32" t="s">
        <v>56</v>
      </c>
      <c r="D29" s="36">
        <f>20.4-D28</f>
        <v>6.7999999999999989</v>
      </c>
      <c r="E29" s="22" t="s">
        <v>116</v>
      </c>
    </row>
    <row r="30" spans="1:5" x14ac:dyDescent="0.2">
      <c r="A30" s="227"/>
      <c r="B30" s="215"/>
      <c r="C30" s="31" t="s">
        <v>58</v>
      </c>
      <c r="D30" s="34"/>
      <c r="E30" s="21"/>
    </row>
    <row r="31" spans="1:5" x14ac:dyDescent="0.2">
      <c r="A31" s="227"/>
      <c r="B31" s="215"/>
      <c r="C31" s="32" t="s">
        <v>52</v>
      </c>
      <c r="D31" s="35"/>
      <c r="E31" s="22"/>
    </row>
    <row r="32" spans="1:5" x14ac:dyDescent="0.2">
      <c r="A32" s="227"/>
      <c r="B32" s="215"/>
      <c r="C32" s="32" t="s">
        <v>60</v>
      </c>
      <c r="D32" s="35">
        <v>8.1999999999999993</v>
      </c>
      <c r="E32" s="22"/>
    </row>
    <row r="33" spans="1:5" ht="26.25" thickBot="1" x14ac:dyDescent="0.25">
      <c r="A33" s="227"/>
      <c r="B33" s="215"/>
      <c r="C33" s="33" t="s">
        <v>61</v>
      </c>
      <c r="D33" s="36">
        <f>25.5-D32</f>
        <v>17.3</v>
      </c>
      <c r="E33" s="22" t="s">
        <v>116</v>
      </c>
    </row>
    <row r="34" spans="1:5" ht="25.5" x14ac:dyDescent="0.2">
      <c r="A34" s="227"/>
      <c r="B34" s="215"/>
      <c r="C34" s="31" t="s">
        <v>62</v>
      </c>
      <c r="D34" s="34"/>
      <c r="E34" s="21"/>
    </row>
    <row r="35" spans="1:5" x14ac:dyDescent="0.2">
      <c r="A35" s="227"/>
      <c r="B35" s="215"/>
      <c r="C35" s="32" t="s">
        <v>63</v>
      </c>
      <c r="D35" s="35"/>
      <c r="E35" s="22"/>
    </row>
    <row r="36" spans="1:5" x14ac:dyDescent="0.2">
      <c r="A36" s="227"/>
      <c r="B36" s="215"/>
      <c r="C36" s="32" t="s">
        <v>65</v>
      </c>
      <c r="D36" s="35">
        <v>3.1</v>
      </c>
      <c r="E36" s="22"/>
    </row>
    <row r="37" spans="1:5" ht="26.25" thickBot="1" x14ac:dyDescent="0.25">
      <c r="A37" s="227"/>
      <c r="B37" s="215"/>
      <c r="C37" s="33" t="s">
        <v>67</v>
      </c>
      <c r="D37" s="36">
        <f>13.3-D36</f>
        <v>10.200000000000001</v>
      </c>
      <c r="E37" s="22" t="s">
        <v>116</v>
      </c>
    </row>
    <row r="38" spans="1:5" ht="25.5" x14ac:dyDescent="0.2">
      <c r="A38" s="227"/>
      <c r="B38" s="215"/>
      <c r="C38" s="31" t="s">
        <v>69</v>
      </c>
      <c r="D38" s="34"/>
      <c r="E38" s="21"/>
    </row>
    <row r="39" spans="1:5" x14ac:dyDescent="0.2">
      <c r="A39" s="227"/>
      <c r="B39" s="215"/>
      <c r="C39" s="32" t="s">
        <v>52</v>
      </c>
      <c r="D39" s="35"/>
      <c r="E39" s="22"/>
    </row>
    <row r="40" spans="1:5" x14ac:dyDescent="0.2">
      <c r="A40" s="227"/>
      <c r="B40" s="215"/>
      <c r="C40" s="32" t="s">
        <v>54</v>
      </c>
      <c r="D40" s="35">
        <v>2.4</v>
      </c>
      <c r="E40" s="22"/>
    </row>
    <row r="41" spans="1:5" ht="26.25" thickBot="1" x14ac:dyDescent="0.25">
      <c r="A41" s="227"/>
      <c r="B41" s="216"/>
      <c r="C41" s="33" t="s">
        <v>56</v>
      </c>
      <c r="D41" s="36">
        <f>10.8-D40</f>
        <v>8.4</v>
      </c>
      <c r="E41" s="22" t="s">
        <v>116</v>
      </c>
    </row>
    <row r="42" spans="1:5" ht="51.75" thickBot="1" x14ac:dyDescent="0.25">
      <c r="A42" s="227"/>
      <c r="B42" s="6" t="s">
        <v>20</v>
      </c>
      <c r="C42" s="59" t="s">
        <v>46</v>
      </c>
      <c r="D42" s="25">
        <v>1</v>
      </c>
      <c r="E42" s="20" t="s">
        <v>132</v>
      </c>
    </row>
    <row r="43" spans="1:5" ht="26.25" thickBot="1" x14ac:dyDescent="0.25">
      <c r="A43" s="228"/>
      <c r="B43" s="6" t="s">
        <v>21</v>
      </c>
      <c r="C43" s="57" t="s">
        <v>168</v>
      </c>
      <c r="D43" s="29">
        <v>1</v>
      </c>
      <c r="E43" s="20" t="s">
        <v>113</v>
      </c>
    </row>
    <row r="44" spans="1:5" ht="27" customHeight="1" thickBot="1" x14ac:dyDescent="0.25">
      <c r="A44" s="212" t="s">
        <v>22</v>
      </c>
      <c r="B44" s="7" t="s">
        <v>23</v>
      </c>
      <c r="C44" s="57" t="s">
        <v>169</v>
      </c>
      <c r="D44" s="29">
        <v>1</v>
      </c>
      <c r="E44" s="20" t="s">
        <v>129</v>
      </c>
    </row>
    <row r="45" spans="1:5" ht="51.75" thickBot="1" x14ac:dyDescent="0.25">
      <c r="A45" s="213"/>
      <c r="B45" s="7" t="s">
        <v>24</v>
      </c>
      <c r="C45" s="57" t="s">
        <v>80</v>
      </c>
      <c r="D45" s="29">
        <v>1</v>
      </c>
      <c r="E45" s="20" t="s">
        <v>130</v>
      </c>
    </row>
    <row r="46" spans="1:5" ht="51.75" thickBot="1" x14ac:dyDescent="0.25">
      <c r="A46" s="213"/>
      <c r="B46" s="7" t="s">
        <v>25</v>
      </c>
      <c r="C46" s="58" t="s">
        <v>170</v>
      </c>
      <c r="D46" s="29">
        <v>0</v>
      </c>
      <c r="E46" s="20" t="s">
        <v>131</v>
      </c>
    </row>
  </sheetData>
  <mergeCells count="6">
    <mergeCell ref="A44:A46"/>
    <mergeCell ref="B26:B41"/>
    <mergeCell ref="A2:A5"/>
    <mergeCell ref="A6:A22"/>
    <mergeCell ref="A23:A25"/>
    <mergeCell ref="A26:A43"/>
  </mergeCells>
  <dataValidations count="1">
    <dataValidation type="decimal" allowBlank="1" showInputMessage="1" showErrorMessage="1" errorTitle="Invalid data" error="Please enter a value between 0 and 1." promptTitle="Data entry" prompt="Please enter a value between 0 and 1." sqref="D42:D46 D7:D9 D2:D5 D11:D25">
      <formula1>0</formula1>
      <formula2>1</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selection activeCell="B2" sqref="A2:XFD2"/>
    </sheetView>
  </sheetViews>
  <sheetFormatPr defaultRowHeight="12.75" x14ac:dyDescent="0.2"/>
  <cols>
    <col min="1" max="1" width="11.42578125" style="166" customWidth="1"/>
    <col min="2" max="3" width="63.28515625" style="166" customWidth="1"/>
    <col min="4" max="4" width="12.85546875" style="166" customWidth="1"/>
    <col min="5" max="5" width="82.7109375" style="166" customWidth="1"/>
    <col min="6" max="16384" width="9.140625" style="166"/>
  </cols>
  <sheetData>
    <row r="1" spans="1:8" ht="13.5" thickBot="1" x14ac:dyDescent="0.25">
      <c r="A1" s="163" t="s">
        <v>38</v>
      </c>
      <c r="B1" s="164" t="s">
        <v>171</v>
      </c>
      <c r="C1" s="164" t="s">
        <v>39</v>
      </c>
      <c r="D1" s="165" t="s">
        <v>173</v>
      </c>
      <c r="E1" s="165" t="s">
        <v>174</v>
      </c>
    </row>
    <row r="2" spans="1:8" ht="21" customHeight="1" thickBot="1" x14ac:dyDescent="0.25">
      <c r="A2" s="217" t="s">
        <v>0</v>
      </c>
      <c r="B2" s="40" t="s">
        <v>1</v>
      </c>
      <c r="C2" s="54" t="s">
        <v>152</v>
      </c>
      <c r="D2" s="29">
        <v>0.5</v>
      </c>
      <c r="E2" s="38" t="s">
        <v>87</v>
      </c>
    </row>
    <row r="3" spans="1:8" ht="24.75" customHeight="1" thickBot="1" x14ac:dyDescent="0.25">
      <c r="A3" s="218"/>
      <c r="B3" s="1" t="s">
        <v>177</v>
      </c>
      <c r="C3" s="56" t="s">
        <v>40</v>
      </c>
      <c r="D3" s="29">
        <v>0.5</v>
      </c>
      <c r="E3" s="20" t="s">
        <v>183</v>
      </c>
    </row>
    <row r="4" spans="1:8" ht="29.25" customHeight="1" thickBot="1" x14ac:dyDescent="0.25">
      <c r="A4" s="218"/>
      <c r="B4" s="1" t="s">
        <v>2</v>
      </c>
      <c r="C4" s="57" t="s">
        <v>153</v>
      </c>
      <c r="D4" s="29">
        <v>0</v>
      </c>
      <c r="E4" s="38"/>
    </row>
    <row r="5" spans="1:8" ht="21.75" customHeight="1" thickBot="1" x14ac:dyDescent="0.25">
      <c r="A5" s="219"/>
      <c r="B5" s="2" t="s">
        <v>3</v>
      </c>
      <c r="C5" s="58" t="s">
        <v>48</v>
      </c>
      <c r="D5" s="30">
        <v>0</v>
      </c>
      <c r="E5" s="26"/>
    </row>
    <row r="6" spans="1:8" ht="15.75" customHeight="1" thickBot="1" x14ac:dyDescent="0.25">
      <c r="A6" s="220" t="s">
        <v>4</v>
      </c>
      <c r="B6" s="66" t="s">
        <v>35</v>
      </c>
    </row>
    <row r="7" spans="1:8" ht="39" thickBot="1" x14ac:dyDescent="0.25">
      <c r="A7" s="221"/>
      <c r="B7" s="67" t="s">
        <v>27</v>
      </c>
      <c r="C7" s="61" t="s">
        <v>154</v>
      </c>
      <c r="D7" s="29">
        <v>1</v>
      </c>
      <c r="E7" s="20" t="s">
        <v>97</v>
      </c>
      <c r="H7" s="28"/>
    </row>
    <row r="8" spans="1:8" ht="26.25" thickBot="1" x14ac:dyDescent="0.25">
      <c r="A8" s="221"/>
      <c r="B8" s="67" t="s">
        <v>28</v>
      </c>
      <c r="C8" s="61" t="s">
        <v>155</v>
      </c>
      <c r="D8" s="29">
        <v>0</v>
      </c>
      <c r="E8" s="20" t="s">
        <v>98</v>
      </c>
    </row>
    <row r="9" spans="1:8" ht="39" thickBot="1" x14ac:dyDescent="0.25">
      <c r="A9" s="221"/>
      <c r="B9" s="67" t="s">
        <v>29</v>
      </c>
      <c r="C9" s="62" t="s">
        <v>157</v>
      </c>
      <c r="D9" s="29">
        <v>1</v>
      </c>
      <c r="E9" s="20" t="s">
        <v>100</v>
      </c>
    </row>
    <row r="10" spans="1:8" ht="26.25" thickBot="1" x14ac:dyDescent="0.25">
      <c r="A10" s="221"/>
      <c r="B10" s="67" t="s">
        <v>30</v>
      </c>
      <c r="C10" s="61" t="s">
        <v>156</v>
      </c>
      <c r="D10" s="29">
        <v>0</v>
      </c>
      <c r="E10" s="20" t="s">
        <v>99</v>
      </c>
    </row>
    <row r="11" spans="1:8" ht="39" thickBot="1" x14ac:dyDescent="0.25">
      <c r="A11" s="221"/>
      <c r="B11" s="67" t="s">
        <v>31</v>
      </c>
      <c r="C11" s="63" t="s">
        <v>158</v>
      </c>
      <c r="D11" s="29">
        <v>0</v>
      </c>
      <c r="E11" s="20" t="s">
        <v>101</v>
      </c>
    </row>
    <row r="12" spans="1:8" ht="39" thickBot="1" x14ac:dyDescent="0.25">
      <c r="A12" s="221"/>
      <c r="B12" s="67" t="s">
        <v>32</v>
      </c>
      <c r="C12" s="61" t="s">
        <v>159</v>
      </c>
      <c r="D12" s="25">
        <v>0.5</v>
      </c>
      <c r="E12" s="38" t="s">
        <v>108</v>
      </c>
    </row>
    <row r="13" spans="1:8" ht="39" thickBot="1" x14ac:dyDescent="0.25">
      <c r="A13" s="221"/>
      <c r="B13" s="67" t="s">
        <v>34</v>
      </c>
      <c r="C13" s="64" t="s">
        <v>75</v>
      </c>
      <c r="D13" s="25">
        <v>1</v>
      </c>
      <c r="E13" s="38" t="s">
        <v>109</v>
      </c>
    </row>
    <row r="14" spans="1:8" ht="26.25" thickBot="1" x14ac:dyDescent="0.25">
      <c r="A14" s="221"/>
      <c r="B14" s="68" t="s">
        <v>33</v>
      </c>
      <c r="C14" s="65" t="s">
        <v>160</v>
      </c>
      <c r="D14" s="29">
        <v>0</v>
      </c>
      <c r="E14" s="20" t="s">
        <v>102</v>
      </c>
    </row>
    <row r="15" spans="1:8" ht="26.25" thickBot="1" x14ac:dyDescent="0.25">
      <c r="A15" s="221"/>
      <c r="B15" s="41" t="s">
        <v>5</v>
      </c>
      <c r="C15" s="57" t="s">
        <v>44</v>
      </c>
      <c r="D15" s="25">
        <v>0</v>
      </c>
      <c r="E15" s="38" t="s">
        <v>149</v>
      </c>
    </row>
    <row r="16" spans="1:8" ht="39" thickBot="1" x14ac:dyDescent="0.25">
      <c r="A16" s="221"/>
      <c r="B16" s="41" t="s">
        <v>6</v>
      </c>
      <c r="C16" s="59" t="s">
        <v>161</v>
      </c>
      <c r="D16" s="29">
        <v>1</v>
      </c>
      <c r="E16" s="20"/>
    </row>
    <row r="17" spans="1:5" ht="26.25" thickBot="1" x14ac:dyDescent="0.25">
      <c r="A17" s="221"/>
      <c r="B17" s="41" t="s">
        <v>7</v>
      </c>
      <c r="C17" s="57" t="s">
        <v>162</v>
      </c>
      <c r="D17" s="29">
        <v>0</v>
      </c>
      <c r="E17" s="20"/>
    </row>
    <row r="18" spans="1:5" ht="13.5" thickBot="1" x14ac:dyDescent="0.25">
      <c r="A18" s="221"/>
      <c r="B18" s="41" t="s">
        <v>8</v>
      </c>
      <c r="C18" s="57" t="s">
        <v>76</v>
      </c>
      <c r="D18" s="29">
        <v>0</v>
      </c>
      <c r="E18" s="20"/>
    </row>
    <row r="19" spans="1:5" ht="39" thickBot="1" x14ac:dyDescent="0.25">
      <c r="A19" s="221"/>
      <c r="B19" s="41" t="s">
        <v>9</v>
      </c>
      <c r="C19" s="57" t="s">
        <v>163</v>
      </c>
      <c r="D19" s="29">
        <v>0.5</v>
      </c>
      <c r="E19" s="20" t="s">
        <v>103</v>
      </c>
    </row>
    <row r="20" spans="1:5" ht="51.75" thickBot="1" x14ac:dyDescent="0.25">
      <c r="A20" s="221"/>
      <c r="B20" s="3" t="s">
        <v>10</v>
      </c>
      <c r="C20" s="57" t="s">
        <v>164</v>
      </c>
      <c r="D20" s="29">
        <v>1</v>
      </c>
      <c r="E20" s="20" t="s">
        <v>104</v>
      </c>
    </row>
    <row r="21" spans="1:5" ht="13.5" thickBot="1" x14ac:dyDescent="0.25">
      <c r="A21" s="221"/>
      <c r="B21" s="41" t="s">
        <v>11</v>
      </c>
      <c r="C21" s="57" t="s">
        <v>76</v>
      </c>
      <c r="D21" s="29">
        <v>0</v>
      </c>
      <c r="E21" s="20"/>
    </row>
    <row r="22" spans="1:5" ht="13.5" thickBot="1" x14ac:dyDescent="0.25">
      <c r="A22" s="222"/>
      <c r="B22" s="41" t="s">
        <v>12</v>
      </c>
      <c r="C22" s="57" t="s">
        <v>76</v>
      </c>
      <c r="D22" s="29">
        <v>1</v>
      </c>
      <c r="E22" s="20"/>
    </row>
    <row r="23" spans="1:5" ht="39" thickBot="1" x14ac:dyDescent="0.25">
      <c r="A23" s="223" t="s">
        <v>13</v>
      </c>
      <c r="B23" s="4" t="s">
        <v>14</v>
      </c>
      <c r="C23" s="57" t="s">
        <v>165</v>
      </c>
      <c r="D23" s="25">
        <v>1</v>
      </c>
      <c r="E23" s="38" t="s">
        <v>148</v>
      </c>
    </row>
    <row r="24" spans="1:5" ht="52.5" customHeight="1" thickBot="1" x14ac:dyDescent="0.25">
      <c r="A24" s="224"/>
      <c r="B24" s="4" t="s">
        <v>15</v>
      </c>
      <c r="C24" s="57" t="s">
        <v>166</v>
      </c>
      <c r="D24" s="29">
        <v>0</v>
      </c>
      <c r="E24" s="20" t="s">
        <v>88</v>
      </c>
    </row>
    <row r="25" spans="1:5" ht="51.75" thickBot="1" x14ac:dyDescent="0.25">
      <c r="A25" s="225"/>
      <c r="B25" s="4" t="s">
        <v>16</v>
      </c>
      <c r="C25" s="57" t="s">
        <v>167</v>
      </c>
      <c r="D25" s="25">
        <v>0.5</v>
      </c>
      <c r="E25" s="38" t="s">
        <v>110</v>
      </c>
    </row>
    <row r="26" spans="1:5" ht="15" customHeight="1" x14ac:dyDescent="0.2">
      <c r="A26" s="226" t="s">
        <v>17</v>
      </c>
      <c r="B26" s="214" t="s">
        <v>175</v>
      </c>
      <c r="C26" s="31" t="s">
        <v>50</v>
      </c>
      <c r="D26" s="34">
        <v>121.6</v>
      </c>
      <c r="E26" s="21" t="s">
        <v>89</v>
      </c>
    </row>
    <row r="27" spans="1:5" ht="25.5" x14ac:dyDescent="0.2">
      <c r="A27" s="227"/>
      <c r="B27" s="215"/>
      <c r="C27" s="32" t="s">
        <v>52</v>
      </c>
      <c r="D27" s="35">
        <v>153.4</v>
      </c>
      <c r="E27" s="22" t="s">
        <v>90</v>
      </c>
    </row>
    <row r="28" spans="1:5" x14ac:dyDescent="0.2">
      <c r="A28" s="227"/>
      <c r="B28" s="215"/>
      <c r="C28" s="32" t="s">
        <v>54</v>
      </c>
      <c r="D28" s="35">
        <v>87.5</v>
      </c>
      <c r="E28" s="22"/>
    </row>
    <row r="29" spans="1:5" ht="13.5" thickBot="1" x14ac:dyDescent="0.25">
      <c r="A29" s="227"/>
      <c r="B29" s="215"/>
      <c r="C29" s="32" t="s">
        <v>56</v>
      </c>
      <c r="D29" s="36">
        <v>97.6</v>
      </c>
      <c r="E29" s="23"/>
    </row>
    <row r="30" spans="1:5" ht="25.5" x14ac:dyDescent="0.2">
      <c r="A30" s="227"/>
      <c r="B30" s="215"/>
      <c r="C30" s="31" t="s">
        <v>58</v>
      </c>
      <c r="D30" s="34">
        <v>68</v>
      </c>
      <c r="E30" s="21" t="s">
        <v>91</v>
      </c>
    </row>
    <row r="31" spans="1:5" ht="25.5" x14ac:dyDescent="0.2">
      <c r="A31" s="227"/>
      <c r="B31" s="215"/>
      <c r="C31" s="32" t="s">
        <v>52</v>
      </c>
      <c r="D31" s="35">
        <v>44.8</v>
      </c>
      <c r="E31" s="22" t="s">
        <v>92</v>
      </c>
    </row>
    <row r="32" spans="1:5" x14ac:dyDescent="0.2">
      <c r="A32" s="227"/>
      <c r="B32" s="215"/>
      <c r="C32" s="32" t="s">
        <v>60</v>
      </c>
      <c r="D32" s="35">
        <v>16</v>
      </c>
      <c r="E32" s="22"/>
    </row>
    <row r="33" spans="1:5" ht="13.5" thickBot="1" x14ac:dyDescent="0.25">
      <c r="A33" s="227"/>
      <c r="B33" s="215"/>
      <c r="C33" s="33" t="s">
        <v>61</v>
      </c>
      <c r="D33" s="36">
        <v>10</v>
      </c>
      <c r="E33" s="23"/>
    </row>
    <row r="34" spans="1:5" ht="26.25" thickBot="1" x14ac:dyDescent="0.25">
      <c r="A34" s="227"/>
      <c r="B34" s="215"/>
      <c r="C34" s="31" t="s">
        <v>62</v>
      </c>
      <c r="D34" s="34" t="s">
        <v>93</v>
      </c>
      <c r="E34" s="21" t="s">
        <v>94</v>
      </c>
    </row>
    <row r="35" spans="1:5" x14ac:dyDescent="0.2">
      <c r="A35" s="227"/>
      <c r="B35" s="215"/>
      <c r="C35" s="32" t="s">
        <v>63</v>
      </c>
      <c r="D35" s="35" t="s">
        <v>93</v>
      </c>
      <c r="E35" s="21" t="s">
        <v>94</v>
      </c>
    </row>
    <row r="36" spans="1:5" ht="13.5" thickBot="1" x14ac:dyDescent="0.25">
      <c r="A36" s="227"/>
      <c r="B36" s="215"/>
      <c r="C36" s="32" t="s">
        <v>65</v>
      </c>
      <c r="D36" s="35">
        <v>71.900000000000006</v>
      </c>
      <c r="E36" s="23" t="s">
        <v>95</v>
      </c>
    </row>
    <row r="37" spans="1:5" ht="13.5" thickBot="1" x14ac:dyDescent="0.25">
      <c r="A37" s="227"/>
      <c r="B37" s="215"/>
      <c r="C37" s="33" t="s">
        <v>67</v>
      </c>
      <c r="D37" s="36">
        <v>62.5</v>
      </c>
      <c r="E37" s="23" t="s">
        <v>96</v>
      </c>
    </row>
    <row r="38" spans="1:5" ht="25.5" x14ac:dyDescent="0.2">
      <c r="A38" s="227"/>
      <c r="B38" s="215"/>
      <c r="C38" s="31" t="s">
        <v>69</v>
      </c>
      <c r="D38" s="34">
        <v>63.4</v>
      </c>
      <c r="E38" s="21"/>
    </row>
    <row r="39" spans="1:5" x14ac:dyDescent="0.2">
      <c r="A39" s="227"/>
      <c r="B39" s="215"/>
      <c r="C39" s="32" t="s">
        <v>52</v>
      </c>
      <c r="D39" s="35">
        <v>42.3</v>
      </c>
      <c r="E39" s="22"/>
    </row>
    <row r="40" spans="1:5" x14ac:dyDescent="0.2">
      <c r="A40" s="227"/>
      <c r="B40" s="215"/>
      <c r="C40" s="32" t="s">
        <v>54</v>
      </c>
      <c r="D40" s="35">
        <v>46.9</v>
      </c>
      <c r="E40" s="22"/>
    </row>
    <row r="41" spans="1:5" ht="13.5" thickBot="1" x14ac:dyDescent="0.25">
      <c r="A41" s="227"/>
      <c r="B41" s="216"/>
      <c r="C41" s="33" t="s">
        <v>56</v>
      </c>
      <c r="D41" s="36">
        <v>59.5</v>
      </c>
      <c r="E41" s="23"/>
    </row>
    <row r="42" spans="1:5" ht="51.75" thickBot="1" x14ac:dyDescent="0.25">
      <c r="A42" s="227"/>
      <c r="B42" s="6" t="s">
        <v>20</v>
      </c>
      <c r="C42" s="59" t="s">
        <v>46</v>
      </c>
      <c r="D42" s="25">
        <v>0.5</v>
      </c>
      <c r="E42" s="38" t="s">
        <v>107</v>
      </c>
    </row>
    <row r="43" spans="1:5" ht="26.25" thickBot="1" x14ac:dyDescent="0.25">
      <c r="A43" s="228"/>
      <c r="B43" s="6" t="s">
        <v>21</v>
      </c>
      <c r="C43" s="57" t="s">
        <v>168</v>
      </c>
      <c r="D43" s="25">
        <v>0.5</v>
      </c>
      <c r="E43" s="38" t="s">
        <v>106</v>
      </c>
    </row>
    <row r="44" spans="1:5" ht="26.25" customHeight="1" thickBot="1" x14ac:dyDescent="0.25">
      <c r="A44" s="212" t="s">
        <v>22</v>
      </c>
      <c r="B44" s="7" t="s">
        <v>23</v>
      </c>
      <c r="C44" s="57" t="s">
        <v>169</v>
      </c>
      <c r="D44" s="29">
        <v>0.5</v>
      </c>
      <c r="E44" s="20"/>
    </row>
    <row r="45" spans="1:5" ht="26.25" thickBot="1" x14ac:dyDescent="0.25">
      <c r="A45" s="213"/>
      <c r="B45" s="7" t="s">
        <v>24</v>
      </c>
      <c r="C45" s="57" t="s">
        <v>80</v>
      </c>
      <c r="D45" s="29">
        <v>0</v>
      </c>
      <c r="E45" s="20" t="s">
        <v>105</v>
      </c>
    </row>
    <row r="46" spans="1:5" ht="51.75" thickBot="1" x14ac:dyDescent="0.25">
      <c r="A46" s="213"/>
      <c r="B46" s="7" t="s">
        <v>25</v>
      </c>
      <c r="C46" s="56" t="s">
        <v>170</v>
      </c>
      <c r="D46" s="25">
        <v>1</v>
      </c>
      <c r="E46" s="38" t="s">
        <v>111</v>
      </c>
    </row>
  </sheetData>
  <mergeCells count="6">
    <mergeCell ref="A44:A46"/>
    <mergeCell ref="B26:B41"/>
    <mergeCell ref="A2:A5"/>
    <mergeCell ref="A6:A22"/>
    <mergeCell ref="A23:A25"/>
    <mergeCell ref="A26:A4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H46"/>
  <sheetViews>
    <sheetView tabSelected="1" workbookViewId="0">
      <selection activeCell="E3" sqref="E3"/>
    </sheetView>
  </sheetViews>
  <sheetFormatPr defaultRowHeight="15" x14ac:dyDescent="0.25"/>
  <cols>
    <col min="1" max="1" width="7.7109375" style="47" customWidth="1"/>
    <col min="2" max="3" width="63.28515625" customWidth="1"/>
    <col min="4" max="4" width="12.85546875" customWidth="1"/>
    <col min="5" max="5" width="82.7109375" customWidth="1"/>
  </cols>
  <sheetData>
    <row r="1" spans="1:8" ht="15.75" thickBot="1" x14ac:dyDescent="0.3">
      <c r="A1" s="19"/>
      <c r="B1" s="73" t="s">
        <v>171</v>
      </c>
      <c r="C1" s="73" t="s">
        <v>39</v>
      </c>
      <c r="D1" s="74" t="s">
        <v>173</v>
      </c>
      <c r="E1" s="74" t="s">
        <v>174</v>
      </c>
    </row>
    <row r="2" spans="1:8" ht="77.25" thickBot="1" x14ac:dyDescent="0.3">
      <c r="A2" s="196" t="s">
        <v>0</v>
      </c>
      <c r="B2" s="40" t="s">
        <v>1</v>
      </c>
      <c r="C2" s="54" t="s">
        <v>152</v>
      </c>
      <c r="D2" s="176" t="s">
        <v>233</v>
      </c>
      <c r="E2" s="69"/>
    </row>
    <row r="3" spans="1:8" ht="39" thickBot="1" x14ac:dyDescent="0.3">
      <c r="A3" s="197"/>
      <c r="B3" s="1" t="s">
        <v>177</v>
      </c>
      <c r="C3" s="56" t="s">
        <v>182</v>
      </c>
      <c r="D3" s="169"/>
      <c r="E3" s="69"/>
    </row>
    <row r="4" spans="1:8" ht="39" thickBot="1" x14ac:dyDescent="0.3">
      <c r="A4" s="197"/>
      <c r="B4" s="1" t="s">
        <v>2</v>
      </c>
      <c r="C4" s="57" t="s">
        <v>153</v>
      </c>
      <c r="D4" s="169"/>
      <c r="E4" s="69"/>
    </row>
    <row r="5" spans="1:8" ht="39" thickBot="1" x14ac:dyDescent="0.3">
      <c r="A5" s="198"/>
      <c r="B5" s="2" t="s">
        <v>3</v>
      </c>
      <c r="C5" s="58" t="s">
        <v>48</v>
      </c>
      <c r="D5" s="169"/>
      <c r="E5" s="69"/>
    </row>
    <row r="6" spans="1:8" ht="15" customHeight="1" x14ac:dyDescent="0.25">
      <c r="A6" s="199" t="s">
        <v>4</v>
      </c>
      <c r="B6" s="66" t="s">
        <v>35</v>
      </c>
      <c r="C6" s="60"/>
      <c r="D6" s="170"/>
      <c r="E6" s="70"/>
    </row>
    <row r="7" spans="1:8" ht="39" thickBot="1" x14ac:dyDescent="0.3">
      <c r="A7" s="200"/>
      <c r="B7" s="67" t="s">
        <v>27</v>
      </c>
      <c r="C7" s="61" t="s">
        <v>154</v>
      </c>
      <c r="D7" s="171"/>
      <c r="E7" s="71"/>
      <c r="H7" s="28"/>
    </row>
    <row r="8" spans="1:8" ht="25.5" x14ac:dyDescent="0.25">
      <c r="A8" s="200"/>
      <c r="B8" s="67" t="s">
        <v>28</v>
      </c>
      <c r="C8" s="61" t="s">
        <v>155</v>
      </c>
      <c r="D8" s="171"/>
      <c r="E8" s="71"/>
    </row>
    <row r="9" spans="1:8" ht="25.5" x14ac:dyDescent="0.25">
      <c r="A9" s="200"/>
      <c r="B9" s="67" t="s">
        <v>29</v>
      </c>
      <c r="C9" s="61" t="s">
        <v>156</v>
      </c>
      <c r="D9" s="171"/>
      <c r="E9" s="71"/>
    </row>
    <row r="10" spans="1:8" ht="38.25" x14ac:dyDescent="0.25">
      <c r="A10" s="200"/>
      <c r="B10" s="67" t="s">
        <v>30</v>
      </c>
      <c r="C10" s="62" t="s">
        <v>157</v>
      </c>
      <c r="D10" s="171"/>
      <c r="E10" s="71"/>
    </row>
    <row r="11" spans="1:8" ht="38.25" x14ac:dyDescent="0.25">
      <c r="A11" s="200"/>
      <c r="B11" s="67" t="s">
        <v>31</v>
      </c>
      <c r="C11" s="63" t="s">
        <v>158</v>
      </c>
      <c r="D11" s="171"/>
      <c r="E11" s="71"/>
    </row>
    <row r="12" spans="1:8" ht="38.25" x14ac:dyDescent="0.25">
      <c r="A12" s="200"/>
      <c r="B12" s="67" t="s">
        <v>32</v>
      </c>
      <c r="C12" s="61" t="s">
        <v>159</v>
      </c>
      <c r="D12" s="171"/>
      <c r="E12" s="71"/>
    </row>
    <row r="13" spans="1:8" ht="38.25" x14ac:dyDescent="0.25">
      <c r="A13" s="200"/>
      <c r="B13" s="67" t="s">
        <v>34</v>
      </c>
      <c r="C13" s="64" t="s">
        <v>75</v>
      </c>
      <c r="D13" s="171"/>
      <c r="E13" s="71"/>
    </row>
    <row r="14" spans="1:8" ht="26.25" thickBot="1" x14ac:dyDescent="0.3">
      <c r="A14" s="200"/>
      <c r="B14" s="68" t="s">
        <v>33</v>
      </c>
      <c r="C14" s="65" t="s">
        <v>160</v>
      </c>
      <c r="D14" s="172"/>
      <c r="E14" s="72"/>
    </row>
    <row r="15" spans="1:8" ht="26.25" thickBot="1" x14ac:dyDescent="0.3">
      <c r="A15" s="200"/>
      <c r="B15" s="41" t="s">
        <v>5</v>
      </c>
      <c r="C15" s="57" t="s">
        <v>44</v>
      </c>
      <c r="D15" s="169"/>
      <c r="E15" s="69"/>
    </row>
    <row r="16" spans="1:8" ht="39" thickBot="1" x14ac:dyDescent="0.3">
      <c r="A16" s="200"/>
      <c r="B16" s="41" t="s">
        <v>6</v>
      </c>
      <c r="C16" s="59" t="s">
        <v>161</v>
      </c>
      <c r="D16" s="169"/>
      <c r="E16" s="69"/>
    </row>
    <row r="17" spans="1:5" ht="26.25" thickBot="1" x14ac:dyDescent="0.3">
      <c r="A17" s="200"/>
      <c r="B17" s="41" t="s">
        <v>7</v>
      </c>
      <c r="C17" s="57" t="s">
        <v>162</v>
      </c>
      <c r="D17" s="169"/>
      <c r="E17" s="69"/>
    </row>
    <row r="18" spans="1:5" ht="15.75" thickBot="1" x14ac:dyDescent="0.3">
      <c r="A18" s="200"/>
      <c r="B18" s="41" t="s">
        <v>8</v>
      </c>
      <c r="C18" s="57" t="s">
        <v>76</v>
      </c>
      <c r="D18" s="169"/>
      <c r="E18" s="69"/>
    </row>
    <row r="19" spans="1:5" ht="39" thickBot="1" x14ac:dyDescent="0.3">
      <c r="A19" s="200"/>
      <c r="B19" s="41" t="s">
        <v>9</v>
      </c>
      <c r="C19" s="57" t="s">
        <v>163</v>
      </c>
      <c r="D19" s="169"/>
      <c r="E19" s="69"/>
    </row>
    <row r="20" spans="1:5" ht="51.75" thickBot="1" x14ac:dyDescent="0.3">
      <c r="A20" s="200"/>
      <c r="B20" s="3" t="s">
        <v>10</v>
      </c>
      <c r="C20" s="57" t="s">
        <v>164</v>
      </c>
      <c r="D20" s="169"/>
      <c r="E20" s="69"/>
    </row>
    <row r="21" spans="1:5" ht="15.75" thickBot="1" x14ac:dyDescent="0.3">
      <c r="A21" s="200"/>
      <c r="B21" s="41" t="s">
        <v>11</v>
      </c>
      <c r="C21" s="57" t="s">
        <v>76</v>
      </c>
      <c r="D21" s="169"/>
      <c r="E21" s="69"/>
    </row>
    <row r="22" spans="1:5" ht="15.75" thickBot="1" x14ac:dyDescent="0.3">
      <c r="A22" s="201"/>
      <c r="B22" s="41" t="s">
        <v>12</v>
      </c>
      <c r="C22" s="57" t="s">
        <v>76</v>
      </c>
      <c r="D22" s="169"/>
      <c r="E22" s="69"/>
    </row>
    <row r="23" spans="1:5" ht="39" thickBot="1" x14ac:dyDescent="0.3">
      <c r="A23" s="183" t="s">
        <v>13</v>
      </c>
      <c r="B23" s="4" t="s">
        <v>14</v>
      </c>
      <c r="C23" s="57" t="s">
        <v>165</v>
      </c>
      <c r="D23" s="169"/>
      <c r="E23" s="69"/>
    </row>
    <row r="24" spans="1:5" ht="51.75" thickBot="1" x14ac:dyDescent="0.3">
      <c r="A24" s="184"/>
      <c r="B24" s="4" t="s">
        <v>15</v>
      </c>
      <c r="C24" s="57" t="s">
        <v>166</v>
      </c>
      <c r="D24" s="169"/>
      <c r="E24" s="69"/>
    </row>
    <row r="25" spans="1:5" ht="51.75" thickBot="1" x14ac:dyDescent="0.3">
      <c r="A25" s="185"/>
      <c r="B25" s="4" t="s">
        <v>16</v>
      </c>
      <c r="C25" s="57" t="s">
        <v>167</v>
      </c>
      <c r="D25" s="169"/>
      <c r="E25" s="69"/>
    </row>
    <row r="26" spans="1:5" ht="15" customHeight="1" x14ac:dyDescent="0.25">
      <c r="A26" s="229" t="s">
        <v>17</v>
      </c>
      <c r="B26" s="214" t="s">
        <v>175</v>
      </c>
      <c r="C26" s="31" t="s">
        <v>50</v>
      </c>
      <c r="D26" s="173"/>
      <c r="E26" s="21"/>
    </row>
    <row r="27" spans="1:5" x14ac:dyDescent="0.25">
      <c r="A27" s="230"/>
      <c r="B27" s="215"/>
      <c r="C27" s="32" t="s">
        <v>52</v>
      </c>
      <c r="D27" s="174"/>
      <c r="E27" s="22"/>
    </row>
    <row r="28" spans="1:5" x14ac:dyDescent="0.25">
      <c r="A28" s="230"/>
      <c r="B28" s="215"/>
      <c r="C28" s="32" t="s">
        <v>54</v>
      </c>
      <c r="D28" s="174"/>
      <c r="E28" s="22"/>
    </row>
    <row r="29" spans="1:5" ht="15.75" thickBot="1" x14ac:dyDescent="0.3">
      <c r="A29" s="230"/>
      <c r="B29" s="215"/>
      <c r="C29" s="32" t="s">
        <v>56</v>
      </c>
      <c r="D29" s="175"/>
      <c r="E29" s="23"/>
    </row>
    <row r="30" spans="1:5" x14ac:dyDescent="0.25">
      <c r="A30" s="230"/>
      <c r="B30" s="215"/>
      <c r="C30" s="31" t="s">
        <v>58</v>
      </c>
      <c r="D30" s="173"/>
      <c r="E30" s="21"/>
    </row>
    <row r="31" spans="1:5" x14ac:dyDescent="0.25">
      <c r="A31" s="230"/>
      <c r="B31" s="215"/>
      <c r="C31" s="32" t="s">
        <v>52</v>
      </c>
      <c r="D31" s="174"/>
      <c r="E31" s="22"/>
    </row>
    <row r="32" spans="1:5" x14ac:dyDescent="0.25">
      <c r="A32" s="230"/>
      <c r="B32" s="215"/>
      <c r="C32" s="32" t="s">
        <v>60</v>
      </c>
      <c r="D32" s="174"/>
      <c r="E32" s="22"/>
    </row>
    <row r="33" spans="1:5" ht="15.75" thickBot="1" x14ac:dyDescent="0.3">
      <c r="A33" s="230"/>
      <c r="B33" s="215"/>
      <c r="C33" s="33" t="s">
        <v>61</v>
      </c>
      <c r="D33" s="175"/>
      <c r="E33" s="23"/>
    </row>
    <row r="34" spans="1:5" ht="25.5" x14ac:dyDescent="0.25">
      <c r="A34" s="230"/>
      <c r="B34" s="215"/>
      <c r="C34" s="31" t="s">
        <v>62</v>
      </c>
      <c r="D34" s="173"/>
      <c r="E34" s="21"/>
    </row>
    <row r="35" spans="1:5" x14ac:dyDescent="0.25">
      <c r="A35" s="230"/>
      <c r="B35" s="215"/>
      <c r="C35" s="32" t="s">
        <v>63</v>
      </c>
      <c r="D35" s="174"/>
      <c r="E35" s="22"/>
    </row>
    <row r="36" spans="1:5" x14ac:dyDescent="0.25">
      <c r="A36" s="230"/>
      <c r="B36" s="215"/>
      <c r="C36" s="32" t="s">
        <v>65</v>
      </c>
      <c r="D36" s="174"/>
      <c r="E36" s="22"/>
    </row>
    <row r="37" spans="1:5" ht="15.75" thickBot="1" x14ac:dyDescent="0.3">
      <c r="A37" s="230"/>
      <c r="B37" s="215"/>
      <c r="C37" s="33" t="s">
        <v>67</v>
      </c>
      <c r="D37" s="175"/>
      <c r="E37" s="23"/>
    </row>
    <row r="38" spans="1:5" ht="25.5" x14ac:dyDescent="0.25">
      <c r="A38" s="230"/>
      <c r="B38" s="215"/>
      <c r="C38" s="31" t="s">
        <v>69</v>
      </c>
      <c r="D38" s="173"/>
      <c r="E38" s="21"/>
    </row>
    <row r="39" spans="1:5" x14ac:dyDescent="0.25">
      <c r="A39" s="230"/>
      <c r="B39" s="215"/>
      <c r="C39" s="32" t="s">
        <v>52</v>
      </c>
      <c r="D39" s="174"/>
      <c r="E39" s="22"/>
    </row>
    <row r="40" spans="1:5" x14ac:dyDescent="0.25">
      <c r="A40" s="230"/>
      <c r="B40" s="215"/>
      <c r="C40" s="32" t="s">
        <v>54</v>
      </c>
      <c r="D40" s="174"/>
      <c r="E40" s="22"/>
    </row>
    <row r="41" spans="1:5" ht="15.75" thickBot="1" x14ac:dyDescent="0.3">
      <c r="A41" s="230"/>
      <c r="B41" s="216"/>
      <c r="C41" s="33" t="s">
        <v>56</v>
      </c>
      <c r="D41" s="175"/>
      <c r="E41" s="23"/>
    </row>
    <row r="42" spans="1:5" ht="51.75" thickBot="1" x14ac:dyDescent="0.3">
      <c r="A42" s="230"/>
      <c r="B42" s="6" t="s">
        <v>20</v>
      </c>
      <c r="C42" s="59" t="s">
        <v>46</v>
      </c>
      <c r="D42" s="169"/>
      <c r="E42" s="69"/>
    </row>
    <row r="43" spans="1:5" ht="26.25" thickBot="1" x14ac:dyDescent="0.3">
      <c r="A43" s="231"/>
      <c r="B43" s="6" t="s">
        <v>21</v>
      </c>
      <c r="C43" s="57" t="s">
        <v>168</v>
      </c>
      <c r="D43" s="169"/>
      <c r="E43" s="69"/>
    </row>
    <row r="44" spans="1:5" ht="26.25" customHeight="1" thickBot="1" x14ac:dyDescent="0.3">
      <c r="A44" s="189" t="s">
        <v>22</v>
      </c>
      <c r="B44" s="7" t="s">
        <v>23</v>
      </c>
      <c r="C44" s="57" t="s">
        <v>169</v>
      </c>
      <c r="D44" s="169"/>
      <c r="E44" s="69"/>
    </row>
    <row r="45" spans="1:5" ht="26.25" thickBot="1" x14ac:dyDescent="0.3">
      <c r="A45" s="190"/>
      <c r="B45" s="7" t="s">
        <v>24</v>
      </c>
      <c r="C45" s="57" t="s">
        <v>80</v>
      </c>
      <c r="D45" s="169"/>
      <c r="E45" s="69"/>
    </row>
    <row r="46" spans="1:5" ht="51.75" thickBot="1" x14ac:dyDescent="0.3">
      <c r="A46" s="190"/>
      <c r="B46" s="7" t="s">
        <v>25</v>
      </c>
      <c r="C46" s="56" t="s">
        <v>170</v>
      </c>
      <c r="D46" s="169"/>
      <c r="E46" s="69"/>
    </row>
  </sheetData>
  <mergeCells count="6">
    <mergeCell ref="A44:A46"/>
    <mergeCell ref="B26:B41"/>
    <mergeCell ref="A2:A5"/>
    <mergeCell ref="A6:A22"/>
    <mergeCell ref="A23:A25"/>
    <mergeCell ref="A26:A4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topLeftCell="A3" workbookViewId="0">
      <selection activeCell="I12" sqref="I12"/>
    </sheetView>
  </sheetViews>
  <sheetFormatPr defaultRowHeight="15" x14ac:dyDescent="0.25"/>
  <cols>
    <col min="1" max="1" width="11.42578125" customWidth="1"/>
    <col min="2" max="2" width="63.28515625" customWidth="1"/>
    <col min="3" max="3" width="14.28515625" customWidth="1"/>
    <col min="4" max="4" width="13" customWidth="1"/>
  </cols>
  <sheetData>
    <row r="1" spans="1:4" s="47" customFormat="1" x14ac:dyDescent="0.25">
      <c r="A1" s="234" t="s">
        <v>179</v>
      </c>
      <c r="B1" s="234" t="s">
        <v>171</v>
      </c>
      <c r="C1" s="232" t="s">
        <v>133</v>
      </c>
      <c r="D1" s="233"/>
    </row>
    <row r="2" spans="1:4" s="47" customFormat="1" ht="15.75" thickBot="1" x14ac:dyDescent="0.3">
      <c r="A2" s="235"/>
      <c r="B2" s="235"/>
      <c r="C2" s="115">
        <v>0.5</v>
      </c>
      <c r="D2" s="116">
        <v>0.5</v>
      </c>
    </row>
    <row r="3" spans="1:4" ht="30" customHeight="1" thickBot="1" x14ac:dyDescent="0.3">
      <c r="A3" s="236"/>
      <c r="B3" s="236"/>
      <c r="C3" s="111" t="s">
        <v>227</v>
      </c>
      <c r="D3" s="112" t="s">
        <v>228</v>
      </c>
    </row>
    <row r="4" spans="1:4" ht="15.75" thickBot="1" x14ac:dyDescent="0.3">
      <c r="A4" s="196" t="s">
        <v>0</v>
      </c>
      <c r="B4" s="40" t="s">
        <v>186</v>
      </c>
      <c r="C4" s="107" t="s">
        <v>136</v>
      </c>
      <c r="D4" s="108"/>
    </row>
    <row r="5" spans="1:4" ht="15.75" customHeight="1" thickBot="1" x14ac:dyDescent="0.3">
      <c r="A5" s="197"/>
      <c r="B5" s="1" t="s">
        <v>187</v>
      </c>
      <c r="C5" s="107"/>
      <c r="D5" s="107" t="s">
        <v>136</v>
      </c>
    </row>
    <row r="6" spans="1:4" ht="15.75" thickBot="1" x14ac:dyDescent="0.3">
      <c r="A6" s="197"/>
      <c r="B6" s="1" t="s">
        <v>188</v>
      </c>
      <c r="C6" s="107"/>
      <c r="D6" s="107" t="s">
        <v>138</v>
      </c>
    </row>
    <row r="7" spans="1:4" ht="15.75" thickBot="1" x14ac:dyDescent="0.3">
      <c r="A7" s="198"/>
      <c r="B7" s="2" t="s">
        <v>189</v>
      </c>
      <c r="C7" s="107"/>
      <c r="D7" s="107" t="s">
        <v>138</v>
      </c>
    </row>
    <row r="8" spans="1:4" ht="15.75" thickBot="1" x14ac:dyDescent="0.3">
      <c r="A8" s="199" t="s">
        <v>4</v>
      </c>
      <c r="B8" s="66" t="s">
        <v>184</v>
      </c>
      <c r="C8" s="107"/>
      <c r="D8" s="108"/>
    </row>
    <row r="9" spans="1:4" ht="15.75" thickBot="1" x14ac:dyDescent="0.3">
      <c r="A9" s="200"/>
      <c r="B9" s="109" t="s">
        <v>27</v>
      </c>
      <c r="C9" s="107"/>
      <c r="D9" s="107" t="s">
        <v>138</v>
      </c>
    </row>
    <row r="10" spans="1:4" ht="15.75" thickBot="1" x14ac:dyDescent="0.3">
      <c r="A10" s="200"/>
      <c r="B10" s="109" t="s">
        <v>28</v>
      </c>
      <c r="C10" s="107"/>
      <c r="D10" s="107" t="s">
        <v>138</v>
      </c>
    </row>
    <row r="11" spans="1:4" ht="15.75" thickBot="1" x14ac:dyDescent="0.3">
      <c r="A11" s="200"/>
      <c r="B11" s="109" t="s">
        <v>29</v>
      </c>
      <c r="C11" s="107"/>
      <c r="D11" s="107" t="s">
        <v>138</v>
      </c>
    </row>
    <row r="12" spans="1:4" ht="15.75" thickBot="1" x14ac:dyDescent="0.3">
      <c r="A12" s="200"/>
      <c r="B12" s="109" t="s">
        <v>30</v>
      </c>
      <c r="C12" s="107"/>
      <c r="D12" s="107" t="s">
        <v>138</v>
      </c>
    </row>
    <row r="13" spans="1:4" ht="15.75" thickBot="1" x14ac:dyDescent="0.3">
      <c r="A13" s="200"/>
      <c r="B13" s="109" t="s">
        <v>31</v>
      </c>
      <c r="C13" s="107"/>
      <c r="D13" s="107" t="s">
        <v>138</v>
      </c>
    </row>
    <row r="14" spans="1:4" ht="15.75" thickBot="1" x14ac:dyDescent="0.3">
      <c r="A14" s="200"/>
      <c r="B14" s="109" t="s">
        <v>32</v>
      </c>
      <c r="C14" s="107"/>
      <c r="D14" s="107" t="s">
        <v>138</v>
      </c>
    </row>
    <row r="15" spans="1:4" ht="15.75" thickBot="1" x14ac:dyDescent="0.3">
      <c r="A15" s="200"/>
      <c r="B15" s="109" t="s">
        <v>34</v>
      </c>
      <c r="C15" s="107"/>
      <c r="D15" s="107" t="s">
        <v>138</v>
      </c>
    </row>
    <row r="16" spans="1:4" ht="15.75" thickBot="1" x14ac:dyDescent="0.3">
      <c r="A16" s="200"/>
      <c r="B16" s="110" t="s">
        <v>33</v>
      </c>
      <c r="C16" s="107"/>
      <c r="D16" s="107" t="s">
        <v>138</v>
      </c>
    </row>
    <row r="17" spans="1:4" ht="15.75" thickBot="1" x14ac:dyDescent="0.3">
      <c r="A17" s="200"/>
      <c r="B17" s="41" t="s">
        <v>185</v>
      </c>
      <c r="C17" s="107" t="s">
        <v>138</v>
      </c>
      <c r="D17" s="108"/>
    </row>
    <row r="18" spans="1:4" ht="15.75" thickBot="1" x14ac:dyDescent="0.3">
      <c r="A18" s="200"/>
      <c r="B18" s="41" t="s">
        <v>6</v>
      </c>
      <c r="C18" s="107"/>
      <c r="D18" s="107" t="s">
        <v>138</v>
      </c>
    </row>
    <row r="19" spans="1:4" ht="15.75" thickBot="1" x14ac:dyDescent="0.3">
      <c r="A19" s="200"/>
      <c r="B19" s="41" t="s">
        <v>7</v>
      </c>
      <c r="C19" s="107"/>
      <c r="D19" s="107" t="s">
        <v>138</v>
      </c>
    </row>
    <row r="20" spans="1:4" ht="15.75" thickBot="1" x14ac:dyDescent="0.3">
      <c r="A20" s="200"/>
      <c r="B20" s="41" t="s">
        <v>8</v>
      </c>
      <c r="C20" s="107"/>
      <c r="D20" s="107" t="s">
        <v>138</v>
      </c>
    </row>
    <row r="21" spans="1:4" ht="15.75" thickBot="1" x14ac:dyDescent="0.3">
      <c r="A21" s="200"/>
      <c r="B21" s="41" t="s">
        <v>9</v>
      </c>
      <c r="C21" s="107" t="s">
        <v>137</v>
      </c>
      <c r="D21" s="108"/>
    </row>
    <row r="22" spans="1:4" ht="15.75" thickBot="1" x14ac:dyDescent="0.3">
      <c r="A22" s="200"/>
      <c r="B22" s="3" t="s">
        <v>10</v>
      </c>
      <c r="C22" s="107" t="s">
        <v>137</v>
      </c>
      <c r="D22" s="108"/>
    </row>
    <row r="23" spans="1:4" ht="15.75" thickBot="1" x14ac:dyDescent="0.3">
      <c r="A23" s="200"/>
      <c r="B23" s="41" t="s">
        <v>11</v>
      </c>
      <c r="C23" s="107"/>
      <c r="D23" s="107" t="s">
        <v>137</v>
      </c>
    </row>
    <row r="24" spans="1:4" ht="15.75" thickBot="1" x14ac:dyDescent="0.3">
      <c r="A24" s="201"/>
      <c r="B24" s="41" t="s">
        <v>12</v>
      </c>
      <c r="C24" s="107"/>
      <c r="D24" s="107" t="s">
        <v>137</v>
      </c>
    </row>
    <row r="25" spans="1:4" ht="15.75" thickBot="1" x14ac:dyDescent="0.3">
      <c r="A25" s="183" t="s">
        <v>13</v>
      </c>
      <c r="B25" s="4" t="s">
        <v>14</v>
      </c>
      <c r="C25" s="107" t="s">
        <v>138</v>
      </c>
      <c r="D25" s="108"/>
    </row>
    <row r="26" spans="1:4" ht="15.75" thickBot="1" x14ac:dyDescent="0.3">
      <c r="A26" s="184"/>
      <c r="B26" s="4" t="s">
        <v>15</v>
      </c>
      <c r="C26" s="107" t="s">
        <v>138</v>
      </c>
      <c r="D26" s="108"/>
    </row>
    <row r="27" spans="1:4" ht="15.75" thickBot="1" x14ac:dyDescent="0.3">
      <c r="A27" s="185"/>
      <c r="B27" s="4" t="s">
        <v>16</v>
      </c>
      <c r="C27" s="107" t="s">
        <v>138</v>
      </c>
      <c r="D27" s="108"/>
    </row>
    <row r="28" spans="1:4" ht="15.75" thickBot="1" x14ac:dyDescent="0.3">
      <c r="A28" s="186" t="s">
        <v>17</v>
      </c>
      <c r="B28" s="5" t="s">
        <v>190</v>
      </c>
      <c r="C28" s="107" t="s">
        <v>136</v>
      </c>
      <c r="D28" s="108"/>
    </row>
    <row r="29" spans="1:4" ht="15.75" thickBot="1" x14ac:dyDescent="0.3">
      <c r="A29" s="187"/>
      <c r="B29" s="5" t="s">
        <v>191</v>
      </c>
      <c r="C29" s="107" t="s">
        <v>138</v>
      </c>
      <c r="D29" s="108"/>
    </row>
    <row r="30" spans="1:4" ht="15.75" thickBot="1" x14ac:dyDescent="0.3">
      <c r="A30" s="187"/>
      <c r="B30" s="6" t="s">
        <v>192</v>
      </c>
      <c r="C30" s="107" t="s">
        <v>138</v>
      </c>
      <c r="D30" s="108"/>
    </row>
    <row r="31" spans="1:4" ht="15.75" thickBot="1" x14ac:dyDescent="0.3">
      <c r="A31" s="188"/>
      <c r="B31" s="6" t="s">
        <v>193</v>
      </c>
      <c r="C31" s="107" t="s">
        <v>137</v>
      </c>
      <c r="D31" s="108"/>
    </row>
    <row r="32" spans="1:4" ht="15.75" thickBot="1" x14ac:dyDescent="0.3">
      <c r="A32" s="189" t="s">
        <v>22</v>
      </c>
      <c r="B32" s="7" t="s">
        <v>194</v>
      </c>
      <c r="C32" s="107" t="s">
        <v>138</v>
      </c>
      <c r="D32" s="108"/>
    </row>
    <row r="33" spans="1:4" ht="15.75" thickBot="1" x14ac:dyDescent="0.3">
      <c r="A33" s="190"/>
      <c r="B33" s="7" t="s">
        <v>195</v>
      </c>
      <c r="C33" s="107" t="s">
        <v>138</v>
      </c>
      <c r="D33" s="108"/>
    </row>
    <row r="34" spans="1:4" ht="15.75" thickBot="1" x14ac:dyDescent="0.3">
      <c r="A34" s="191"/>
      <c r="B34" s="7" t="s">
        <v>196</v>
      </c>
      <c r="C34" s="107" t="s">
        <v>138</v>
      </c>
      <c r="D34" s="108"/>
    </row>
  </sheetData>
  <mergeCells count="8">
    <mergeCell ref="A25:A27"/>
    <mergeCell ref="A28:A31"/>
    <mergeCell ref="A32:A34"/>
    <mergeCell ref="C1:D1"/>
    <mergeCell ref="A1:A3"/>
    <mergeCell ref="B1:B3"/>
    <mergeCell ref="A4:A7"/>
    <mergeCell ref="A8:A2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workbookViewId="0">
      <selection activeCell="G2" sqref="G2"/>
    </sheetView>
  </sheetViews>
  <sheetFormatPr defaultRowHeight="15" x14ac:dyDescent="0.25"/>
  <cols>
    <col min="1" max="2" width="12.7109375" customWidth="1"/>
    <col min="4" max="5" width="12.7109375" customWidth="1"/>
    <col min="7" max="8" width="12.7109375" customWidth="1"/>
  </cols>
  <sheetData>
    <row r="1" spans="1:8" ht="15.75" thickBot="1" x14ac:dyDescent="0.3">
      <c r="A1" s="129" t="s">
        <v>134</v>
      </c>
      <c r="B1" s="130"/>
      <c r="D1" s="129" t="s">
        <v>225</v>
      </c>
      <c r="E1" s="130"/>
      <c r="G1" s="129" t="s">
        <v>38</v>
      </c>
      <c r="H1" s="130"/>
    </row>
    <row r="2" spans="1:8" ht="15.75" thickBot="1" x14ac:dyDescent="0.3">
      <c r="A2" s="129"/>
      <c r="B2" s="130"/>
      <c r="D2" s="129"/>
      <c r="E2" s="130"/>
      <c r="G2" s="129"/>
      <c r="H2" s="130"/>
    </row>
    <row r="3" spans="1:8" ht="15.75" thickBot="1" x14ac:dyDescent="0.3">
      <c r="A3" s="131" t="s">
        <v>36</v>
      </c>
      <c r="B3" s="132"/>
      <c r="D3" s="131" t="s">
        <v>36</v>
      </c>
      <c r="E3" s="132"/>
      <c r="G3" s="131" t="s">
        <v>36</v>
      </c>
      <c r="H3" s="132"/>
    </row>
    <row r="4" spans="1:8" ht="45.75" thickBot="1" x14ac:dyDescent="0.3">
      <c r="A4" s="42" t="s">
        <v>26</v>
      </c>
      <c r="B4" s="43" t="s">
        <v>37</v>
      </c>
      <c r="D4" s="42" t="s">
        <v>26</v>
      </c>
      <c r="E4" s="43" t="s">
        <v>37</v>
      </c>
      <c r="G4" s="42" t="s">
        <v>26</v>
      </c>
      <c r="H4" s="43" t="s">
        <v>37</v>
      </c>
    </row>
    <row r="5" spans="1:8" x14ac:dyDescent="0.25">
      <c r="A5" s="10">
        <f>'Main collation of data'!J5*'Main collation of data'!$G5</f>
        <v>0.06</v>
      </c>
      <c r="B5" s="11"/>
      <c r="D5" s="10">
        <f>'Main collation of data'!K5*'Main collation of data'!$G5</f>
        <v>0.06</v>
      </c>
      <c r="E5" s="11"/>
      <c r="G5" s="10">
        <f>'Main collation of data'!L5*'Main collation of data'!$G5</f>
        <v>0.03</v>
      </c>
      <c r="H5" s="11"/>
    </row>
    <row r="6" spans="1:8" x14ac:dyDescent="0.25">
      <c r="A6" s="14"/>
      <c r="B6" s="15">
        <f>'Main collation of data'!J6*'Main collation of data'!$I6</f>
        <v>0.03</v>
      </c>
      <c r="D6" s="14"/>
      <c r="E6" s="15">
        <f>'Main collation of data'!K6*'Main collation of data'!$I6</f>
        <v>0.03</v>
      </c>
      <c r="G6" s="14"/>
      <c r="H6" s="15">
        <f>'Main collation of data'!L6*'Main collation of data'!$I6</f>
        <v>0.03</v>
      </c>
    </row>
    <row r="7" spans="1:8" x14ac:dyDescent="0.25">
      <c r="A7" s="14"/>
      <c r="B7" s="15">
        <f>'Main collation of data'!J7*'Main collation of data'!$I7</f>
        <v>3.2000000000000001E-2</v>
      </c>
      <c r="D7" s="14"/>
      <c r="E7" s="15">
        <f>'Main collation of data'!K7*'Main collation of data'!$I7</f>
        <v>0</v>
      </c>
      <c r="G7" s="14"/>
      <c r="H7" s="15">
        <f>'Main collation of data'!L7*'Main collation of data'!$I7</f>
        <v>0</v>
      </c>
    </row>
    <row r="8" spans="1:8" x14ac:dyDescent="0.25">
      <c r="A8" s="14"/>
      <c r="B8" s="15">
        <f>'Main collation of data'!J8*'Main collation of data'!$I8</f>
        <v>3.2000000000000001E-2</v>
      </c>
      <c r="D8" s="14"/>
      <c r="E8" s="15">
        <f>'Main collation of data'!K8*'Main collation of data'!$I8</f>
        <v>3.2000000000000001E-2</v>
      </c>
      <c r="G8" s="14"/>
      <c r="H8" s="15">
        <f>'Main collation of data'!L8*'Main collation of data'!$I8</f>
        <v>0</v>
      </c>
    </row>
    <row r="9" spans="1:8" x14ac:dyDescent="0.25">
      <c r="A9" s="14"/>
      <c r="B9" s="15"/>
      <c r="D9" s="14"/>
      <c r="E9" s="15"/>
      <c r="G9" s="14"/>
      <c r="H9" s="15"/>
    </row>
    <row r="10" spans="1:8" x14ac:dyDescent="0.25">
      <c r="A10" s="14"/>
      <c r="B10" s="15">
        <f>'Main collation of data'!J10*'Main collation of data'!$I10</f>
        <v>3.2000000000000001E-2</v>
      </c>
      <c r="D10" s="14"/>
      <c r="E10" s="15">
        <f>'Main collation of data'!K10*'Main collation of data'!$I10</f>
        <v>3.2000000000000001E-2</v>
      </c>
      <c r="G10" s="14"/>
      <c r="H10" s="15">
        <f>'Main collation of data'!L10*'Main collation of data'!$I10</f>
        <v>3.2000000000000001E-2</v>
      </c>
    </row>
    <row r="11" spans="1:8" x14ac:dyDescent="0.25">
      <c r="A11" s="14"/>
      <c r="B11" s="15">
        <f>'Main collation of data'!J11*'Main collation of data'!$I11</f>
        <v>3.2000000000000001E-2</v>
      </c>
      <c r="D11" s="14"/>
      <c r="E11" s="15">
        <f>'Main collation of data'!K11*'Main collation of data'!$I11</f>
        <v>0</v>
      </c>
      <c r="G11" s="14"/>
      <c r="H11" s="15">
        <f>'Main collation of data'!L11*'Main collation of data'!$I11</f>
        <v>0</v>
      </c>
    </row>
    <row r="12" spans="1:8" x14ac:dyDescent="0.25">
      <c r="A12" s="14"/>
      <c r="B12" s="15">
        <f>'Main collation of data'!J12*'Main collation of data'!$I12</f>
        <v>3.2000000000000001E-2</v>
      </c>
      <c r="D12" s="14"/>
      <c r="E12" s="15">
        <f>'Main collation of data'!K12*'Main collation of data'!$I12</f>
        <v>1.6E-2</v>
      </c>
      <c r="G12" s="14"/>
      <c r="H12" s="15">
        <f>'Main collation of data'!L12*'Main collation of data'!$I12</f>
        <v>3.2000000000000001E-2</v>
      </c>
    </row>
    <row r="13" spans="1:8" x14ac:dyDescent="0.25">
      <c r="A13" s="14"/>
      <c r="B13" s="15">
        <f>'Main collation of data'!J13*'Main collation of data'!$I13</f>
        <v>3.2000000000000001E-2</v>
      </c>
      <c r="D13" s="14"/>
      <c r="E13" s="15">
        <f>'Main collation of data'!K13*'Main collation of data'!$I13</f>
        <v>0</v>
      </c>
      <c r="G13" s="14"/>
      <c r="H13" s="15">
        <f>'Main collation of data'!L13*'Main collation of data'!$I13</f>
        <v>0</v>
      </c>
    </row>
    <row r="14" spans="1:8" x14ac:dyDescent="0.25">
      <c r="A14" s="14"/>
      <c r="B14" s="15">
        <f>'Main collation of data'!J14*'Main collation of data'!$I14</f>
        <v>2.4E-2</v>
      </c>
      <c r="D14" s="14"/>
      <c r="E14" s="15">
        <f>'Main collation of data'!K14*'Main collation of data'!$I14</f>
        <v>3.2000000000000001E-2</v>
      </c>
      <c r="G14" s="14"/>
      <c r="H14" s="15">
        <f>'Main collation of data'!L14*'Main collation of data'!$I14</f>
        <v>0</v>
      </c>
    </row>
    <row r="15" spans="1:8" x14ac:dyDescent="0.25">
      <c r="A15" s="14"/>
      <c r="B15" s="15">
        <f>'Main collation of data'!J15*'Main collation of data'!$I15</f>
        <v>3.2000000000000001E-2</v>
      </c>
      <c r="D15" s="14"/>
      <c r="E15" s="15">
        <f>'Main collation of data'!K15*'Main collation of data'!$I15</f>
        <v>3.2000000000000001E-2</v>
      </c>
      <c r="G15" s="14"/>
      <c r="H15" s="15">
        <f>'Main collation of data'!L15*'Main collation of data'!$I15</f>
        <v>1.6E-2</v>
      </c>
    </row>
    <row r="16" spans="1:8" x14ac:dyDescent="0.25">
      <c r="A16" s="14"/>
      <c r="B16" s="15">
        <f>'Main collation of data'!J16*'Main collation of data'!$I16</f>
        <v>3.2000000000000001E-2</v>
      </c>
      <c r="D16" s="14"/>
      <c r="E16" s="15">
        <f>'Main collation of data'!K16*'Main collation of data'!$I16</f>
        <v>3.2000000000000001E-2</v>
      </c>
      <c r="G16" s="14"/>
      <c r="H16" s="15">
        <f>'Main collation of data'!L16*'Main collation of data'!$I16</f>
        <v>3.2000000000000001E-2</v>
      </c>
    </row>
    <row r="17" spans="1:8" x14ac:dyDescent="0.25">
      <c r="A17" s="14"/>
      <c r="B17" s="15">
        <f>'Main collation of data'!J17*'Main collation of data'!$I17</f>
        <v>3.2000000000000001E-2</v>
      </c>
      <c r="D17" s="14"/>
      <c r="E17" s="15">
        <f>'Main collation of data'!K17*'Main collation of data'!$I17</f>
        <v>0</v>
      </c>
      <c r="G17" s="14"/>
      <c r="H17" s="15">
        <f>'Main collation of data'!L17*'Main collation of data'!$I17</f>
        <v>0</v>
      </c>
    </row>
    <row r="18" spans="1:8" x14ac:dyDescent="0.25">
      <c r="A18" s="14">
        <f>'Main collation of data'!J18*'Main collation of data'!$G18</f>
        <v>2.1350000000000001E-2</v>
      </c>
      <c r="B18" s="15"/>
      <c r="D18" s="14">
        <f>'Main collation of data'!K18*'Main collation of data'!$G18</f>
        <v>3.5000000000000003E-2</v>
      </c>
      <c r="E18" s="15"/>
      <c r="G18" s="14">
        <f>'Main collation of data'!L18*'Main collation of data'!$G18</f>
        <v>0</v>
      </c>
      <c r="H18" s="15"/>
    </row>
    <row r="19" spans="1:8" x14ac:dyDescent="0.25">
      <c r="A19" s="14"/>
      <c r="B19" s="15">
        <f>'Main collation of data'!J19*'Main collation of data'!$I19</f>
        <v>3.2000000000000001E-2</v>
      </c>
      <c r="D19" s="14"/>
      <c r="E19" s="15">
        <f>'Main collation of data'!K19*'Main collation of data'!$I19</f>
        <v>3.2000000000000001E-2</v>
      </c>
      <c r="G19" s="14"/>
      <c r="H19" s="15">
        <f>'Main collation of data'!L19*'Main collation of data'!$I19</f>
        <v>3.2000000000000001E-2</v>
      </c>
    </row>
    <row r="20" spans="1:8" x14ac:dyDescent="0.25">
      <c r="A20" s="14"/>
      <c r="B20" s="15">
        <f>'Main collation of data'!J20*'Main collation of data'!$I20</f>
        <v>3.2000000000000001E-2</v>
      </c>
      <c r="D20" s="14"/>
      <c r="E20" s="15">
        <f>'Main collation of data'!K20*'Main collation of data'!$I20</f>
        <v>3.2000000000000001E-2</v>
      </c>
      <c r="G20" s="14"/>
      <c r="H20" s="15">
        <f>'Main collation of data'!L20*'Main collation of data'!$I20</f>
        <v>0</v>
      </c>
    </row>
    <row r="21" spans="1:8" x14ac:dyDescent="0.25">
      <c r="A21" s="14"/>
      <c r="B21" s="15">
        <f>'Main collation of data'!J21*'Main collation of data'!$I21</f>
        <v>3.2000000000000001E-2</v>
      </c>
      <c r="D21" s="14"/>
      <c r="E21" s="15">
        <f>'Main collation of data'!K21*'Main collation of data'!$I21</f>
        <v>3.2000000000000001E-2</v>
      </c>
      <c r="G21" s="14"/>
      <c r="H21" s="15">
        <f>'Main collation of data'!L21*'Main collation of data'!$I21</f>
        <v>0</v>
      </c>
    </row>
    <row r="22" spans="1:8" x14ac:dyDescent="0.25">
      <c r="A22" s="14">
        <f>'Main collation of data'!J22*'Main collation of data'!$G22</f>
        <v>1.0834999999999999E-2</v>
      </c>
      <c r="B22" s="15"/>
      <c r="D22" s="14">
        <f>'Main collation of data'!K22*'Main collation of data'!$G22</f>
        <v>1.0834999999999999E-2</v>
      </c>
      <c r="E22" s="15"/>
      <c r="G22" s="14">
        <f>'Main collation of data'!L22*'Main collation of data'!$G22</f>
        <v>1.0834999999999999E-2</v>
      </c>
      <c r="H22" s="15"/>
    </row>
    <row r="23" spans="1:8" x14ac:dyDescent="0.25">
      <c r="A23" s="14">
        <f>'Main collation of data'!J23*'Main collation of data'!$G23</f>
        <v>2.1669999999999998E-2</v>
      </c>
      <c r="B23" s="15"/>
      <c r="D23" s="14">
        <f>'Main collation of data'!K23*'Main collation of data'!$G23</f>
        <v>2.1669999999999998E-2</v>
      </c>
      <c r="E23" s="15"/>
      <c r="G23" s="14">
        <f>'Main collation of data'!L23*'Main collation of data'!$G23</f>
        <v>2.1669999999999998E-2</v>
      </c>
      <c r="H23" s="15"/>
    </row>
    <row r="24" spans="1:8" x14ac:dyDescent="0.25">
      <c r="A24" s="14"/>
      <c r="B24" s="15">
        <f>'Main collation of data'!J24*'Main collation of data'!$I24</f>
        <v>1.2E-2</v>
      </c>
      <c r="D24" s="14"/>
      <c r="E24" s="15">
        <f>'Main collation of data'!K24*'Main collation of data'!$I24</f>
        <v>1.2E-2</v>
      </c>
      <c r="G24" s="14"/>
      <c r="H24" s="15">
        <f>'Main collation of data'!L24*'Main collation of data'!$I24</f>
        <v>0</v>
      </c>
    </row>
    <row r="25" spans="1:8" x14ac:dyDescent="0.25">
      <c r="A25" s="14"/>
      <c r="B25" s="15">
        <f>'Main collation of data'!J25*'Main collation of data'!$I25</f>
        <v>1.2E-2</v>
      </c>
      <c r="D25" s="14"/>
      <c r="E25" s="15">
        <f>'Main collation of data'!K25*'Main collation of data'!$I25</f>
        <v>1.2E-2</v>
      </c>
      <c r="G25" s="14"/>
      <c r="H25" s="15">
        <f>'Main collation of data'!L25*'Main collation of data'!$I25</f>
        <v>1.2E-2</v>
      </c>
    </row>
    <row r="26" spans="1:8" x14ac:dyDescent="0.25">
      <c r="A26" s="14">
        <f>'Main collation of data'!J26*'Main collation of data'!$G26</f>
        <v>3.5000000000000003E-2</v>
      </c>
      <c r="B26" s="15"/>
      <c r="D26" s="14">
        <f>'Main collation of data'!K26*'Main collation of data'!$G26</f>
        <v>3.5000000000000003E-2</v>
      </c>
      <c r="E26" s="15"/>
      <c r="G26" s="14">
        <f>'Main collation of data'!L26*'Main collation of data'!$G26</f>
        <v>3.5000000000000003E-2</v>
      </c>
      <c r="H26" s="15"/>
    </row>
    <row r="27" spans="1:8" x14ac:dyDescent="0.25">
      <c r="A27" s="14">
        <f>'Main collation of data'!J27*'Main collation of data'!$G27</f>
        <v>3.5000000000000003E-2</v>
      </c>
      <c r="B27" s="15"/>
      <c r="D27" s="14">
        <f>'Main collation of data'!K27*'Main collation of data'!$G27</f>
        <v>3.5000000000000003E-2</v>
      </c>
      <c r="E27" s="15"/>
      <c r="G27" s="14">
        <f>'Main collation of data'!L27*'Main collation of data'!$G27</f>
        <v>0</v>
      </c>
      <c r="H27" s="15"/>
    </row>
    <row r="28" spans="1:8" x14ac:dyDescent="0.25">
      <c r="A28" s="14">
        <f>'Main collation of data'!J28*'Main collation of data'!$G28</f>
        <v>1.7500000000000002E-2</v>
      </c>
      <c r="B28" s="15"/>
      <c r="D28" s="14">
        <f>'Main collation of data'!K28*'Main collation of data'!$G28</f>
        <v>3.5000000000000003E-2</v>
      </c>
      <c r="E28" s="15"/>
      <c r="G28" s="14">
        <f>'Main collation of data'!L28*'Main collation of data'!$G28</f>
        <v>1.7500000000000002E-2</v>
      </c>
      <c r="H28" s="15"/>
    </row>
    <row r="29" spans="1:8" x14ac:dyDescent="0.25">
      <c r="A29" s="14">
        <f>'Main collation of data'!J29*'Main collation of data'!$G29</f>
        <v>5.4278103521119496E-2</v>
      </c>
      <c r="B29" s="15"/>
      <c r="D29" s="14">
        <f>'Main collation of data'!K29*'Main collation of data'!$G29</f>
        <v>0.06</v>
      </c>
      <c r="E29" s="15"/>
      <c r="G29" s="14">
        <f>'Main collation of data'!L29*'Main collation of data'!$G29</f>
        <v>1.8100412953705715E-2</v>
      </c>
      <c r="H29" s="15"/>
    </row>
    <row r="30" spans="1:8" x14ac:dyDescent="0.25">
      <c r="A30" s="14">
        <f>'Main collation of data'!J30*'Main collation of data'!$G30</f>
        <v>3.3541028753088169E-2</v>
      </c>
      <c r="B30" s="15"/>
      <c r="D30" s="14">
        <f>'Main collation of data'!K30*'Main collation of data'!$G30</f>
        <v>2.8421052631578948E-2</v>
      </c>
      <c r="E30" s="15"/>
      <c r="G30" s="14">
        <f>'Main collation of data'!L30*'Main collation of data'!$G30</f>
        <v>2.7708333333333335E-2</v>
      </c>
      <c r="H30" s="15"/>
    </row>
    <row r="31" spans="1:8" x14ac:dyDescent="0.25">
      <c r="A31" s="14">
        <f>'Main collation of data'!J31*'Main collation of data'!$G31</f>
        <v>3.5000000000000003E-2</v>
      </c>
      <c r="B31" s="15"/>
      <c r="D31" s="14">
        <f>'Main collation of data'!K31*'Main collation of data'!$G31</f>
        <v>3.5000000000000003E-2</v>
      </c>
      <c r="E31" s="15"/>
      <c r="G31" s="14">
        <f>'Main collation of data'!L31*'Main collation of data'!$G31</f>
        <v>1.7500000000000002E-2</v>
      </c>
      <c r="H31" s="15"/>
    </row>
    <row r="32" spans="1:8" x14ac:dyDescent="0.25">
      <c r="A32" s="14">
        <f>'Main collation of data'!J32*'Main collation of data'!$G32</f>
        <v>2.1669999999999998E-2</v>
      </c>
      <c r="B32" s="15"/>
      <c r="D32" s="14">
        <f>'Main collation of data'!K32*'Main collation of data'!$G32</f>
        <v>2.1669999999999998E-2</v>
      </c>
      <c r="E32" s="15"/>
      <c r="G32" s="14">
        <f>'Main collation of data'!L32*'Main collation of data'!$G32</f>
        <v>1.0834999999999999E-2</v>
      </c>
      <c r="H32" s="15"/>
    </row>
    <row r="33" spans="1:8" x14ac:dyDescent="0.25">
      <c r="A33" s="14">
        <f>'Main collation of data'!J33*'Main collation of data'!$G33</f>
        <v>3.5000000000000003E-2</v>
      </c>
      <c r="B33" s="15"/>
      <c r="D33" s="14">
        <f>'Main collation of data'!K33*'Main collation of data'!$G33</f>
        <v>3.5000000000000003E-2</v>
      </c>
      <c r="E33" s="15"/>
      <c r="G33" s="14">
        <f>'Main collation of data'!L33*'Main collation of data'!$G33</f>
        <v>1.7500000000000002E-2</v>
      </c>
      <c r="H33" s="15"/>
    </row>
    <row r="34" spans="1:8" x14ac:dyDescent="0.25">
      <c r="A34" s="14">
        <f>'Main collation of data'!J34*'Main collation of data'!$G34</f>
        <v>3.5000000000000003E-2</v>
      </c>
      <c r="B34" s="15"/>
      <c r="D34" s="14">
        <f>'Main collation of data'!K34*'Main collation of data'!$G34</f>
        <v>3.5000000000000003E-2</v>
      </c>
      <c r="E34" s="15"/>
      <c r="G34" s="14">
        <f>'Main collation of data'!L34*'Main collation of data'!$G34</f>
        <v>0</v>
      </c>
      <c r="H34" s="15"/>
    </row>
    <row r="35" spans="1:8" ht="15.75" thickBot="1" x14ac:dyDescent="0.3">
      <c r="A35" s="12">
        <f>'Main collation of data'!J35*'Main collation of data'!$G35</f>
        <v>3.5000000000000003E-2</v>
      </c>
      <c r="B35" s="13"/>
      <c r="D35" s="12">
        <f>'Main collation of data'!K35*'Main collation of data'!$G35</f>
        <v>0</v>
      </c>
      <c r="E35" s="13"/>
      <c r="G35" s="12">
        <f>'Main collation of data'!L35*'Main collation of data'!$G35</f>
        <v>3.5000000000000003E-2</v>
      </c>
      <c r="H35" s="13"/>
    </row>
    <row r="36" spans="1:8" x14ac:dyDescent="0.25">
      <c r="A36" s="45">
        <f>SUM(A5:A35)</f>
        <v>0.45084413227420772</v>
      </c>
      <c r="B36" s="45">
        <f>SUM(B5:B35)</f>
        <v>0.46200000000000019</v>
      </c>
      <c r="D36" s="45">
        <f>SUM(D5:D35)</f>
        <v>0.44759605263157898</v>
      </c>
      <c r="E36" s="45">
        <f>SUM(E5:E35)</f>
        <v>0.32600000000000007</v>
      </c>
      <c r="G36" s="45">
        <f>SUM(G5:G35)</f>
        <v>0.24164874628703906</v>
      </c>
      <c r="H36" s="45">
        <f>SUM(H5:H35)</f>
        <v>0.18600000000000003</v>
      </c>
    </row>
    <row r="37" spans="1:8" x14ac:dyDescent="0.25">
      <c r="A37" s="45"/>
      <c r="B37" s="45"/>
      <c r="D37" s="45"/>
      <c r="E37" s="45"/>
      <c r="G37" s="45"/>
      <c r="H37" s="45"/>
    </row>
    <row r="38" spans="1:8" x14ac:dyDescent="0.25">
      <c r="A38" s="45"/>
      <c r="B38" s="45"/>
      <c r="D38" s="45"/>
      <c r="E38" s="45"/>
      <c r="G38" s="45"/>
      <c r="H38" s="45"/>
    </row>
    <row r="39" spans="1:8" x14ac:dyDescent="0.25">
      <c r="A39" s="45"/>
      <c r="B39" s="45"/>
      <c r="D39" s="45"/>
      <c r="E39" s="45"/>
      <c r="G39" s="45"/>
      <c r="H39" s="45"/>
    </row>
    <row r="40" spans="1:8" x14ac:dyDescent="0.25">
      <c r="A40" s="45"/>
      <c r="B40" s="45"/>
      <c r="D40" s="45"/>
      <c r="E40" s="45"/>
      <c r="G40" s="45"/>
      <c r="H40" s="45"/>
    </row>
    <row r="46" spans="1:8" x14ac:dyDescent="0.25">
      <c r="A46" s="47"/>
      <c r="B46" s="47"/>
      <c r="D46" s="47"/>
      <c r="E46" s="47"/>
      <c r="G46" s="47"/>
      <c r="H46" s="47"/>
    </row>
    <row r="47" spans="1:8" x14ac:dyDescent="0.25">
      <c r="A47" s="47"/>
      <c r="B47" s="47"/>
      <c r="D47" s="47"/>
      <c r="E47" s="47"/>
      <c r="G47" s="47"/>
      <c r="H47" s="47"/>
    </row>
    <row r="48" spans="1:8" x14ac:dyDescent="0.25">
      <c r="A48" s="47"/>
      <c r="B48" s="47"/>
      <c r="D48" s="47"/>
      <c r="E48" s="47"/>
      <c r="G48" s="47"/>
      <c r="H48" s="47"/>
    </row>
    <row r="49" spans="1:8" x14ac:dyDescent="0.25">
      <c r="A49" s="47"/>
      <c r="B49" s="47"/>
      <c r="D49" s="47"/>
      <c r="E49" s="47"/>
      <c r="G49" s="47"/>
      <c r="H49" s="47"/>
    </row>
    <row r="50" spans="1:8" x14ac:dyDescent="0.25">
      <c r="A50" s="47"/>
      <c r="B50" s="47"/>
      <c r="D50" s="47"/>
      <c r="E50" s="47"/>
      <c r="G50" s="47"/>
      <c r="H50" s="47"/>
    </row>
    <row r="51" spans="1:8" x14ac:dyDescent="0.25">
      <c r="A51" s="47"/>
      <c r="B51" s="47"/>
      <c r="D51" s="47"/>
      <c r="E51" s="47"/>
      <c r="G51" s="47"/>
      <c r="H51" s="47"/>
    </row>
    <row r="52" spans="1:8" x14ac:dyDescent="0.25">
      <c r="A52" s="47"/>
      <c r="B52" s="47"/>
      <c r="D52" s="47"/>
      <c r="E52" s="47"/>
      <c r="G52" s="47"/>
      <c r="H52" s="47"/>
    </row>
    <row r="53" spans="1:8" x14ac:dyDescent="0.25">
      <c r="A53" s="47"/>
      <c r="B53" s="47"/>
      <c r="D53" s="47"/>
      <c r="E53" s="47"/>
      <c r="G53" s="47"/>
      <c r="H53" s="4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905DC7642379B4E930CB9F746B2B8C3" ma:contentTypeVersion="42" ma:contentTypeDescription="Create a new document." ma:contentTypeScope="" ma:versionID="2ef38ab06bfa2eef5f33d3f8f28a9044">
  <xsd:schema xmlns:xsd="http://www.w3.org/2001/XMLSchema" xmlns:p="http://schemas.microsoft.com/office/2006/metadata/properties" xmlns:ns2="94cc8053-8d8c-49ea-856f-1648b6275459" targetNamespace="http://schemas.microsoft.com/office/2006/metadata/properties" ma:root="true" ma:fieldsID="ef2a0e5c000836a600e6cd5a0190b393" ns2:_="">
    <xsd:import namespace="94cc8053-8d8c-49ea-856f-1648b6275459"/>
    <xsd:element name="properties">
      <xsd:complexType>
        <xsd:sequence>
          <xsd:element name="documentManagement">
            <xsd:complexType>
              <xsd:all>
                <xsd:element ref="ns2:Publish_x0020_to_x0020_web_x003f_" minOccurs="0"/>
                <xsd:element ref="ns2:Order0" minOccurs="0"/>
                <xsd:element ref="ns2:Resource_x0020_or_x0020_opinion_x0020_entry" minOccurs="0"/>
                <xsd:element ref="ns2:C_Resource_x0020_or_x0020_opinion_x0020_entry" minOccurs="0"/>
                <xsd:element ref="ns2:Resource_x0020_or_x0020_opinion_x0020_entryC_WebSection" minOccurs="0"/>
                <xsd:element ref="ns2:C_Resource_x0020_or_x0020_opinion_x0020_entryC_WebSection" minOccurs="0"/>
                <xsd:element ref="ns2:External_x0020_download" minOccurs="0"/>
                <xsd:element ref="ns2:Number_x0020_of_x0020_pages" minOccurs="0"/>
                <xsd:element ref="ns2:Resource_x0020_or_x0020_opinion_x0020_entryAuthor_x0028_s_x0029_" minOccurs="0"/>
                <xsd:element ref="ns2:C_Resource_x0020_or_x0020_opinion_x0020_entryAuthor_x0028_s_x0029_" minOccurs="0"/>
                <xsd:element ref="ns2:Resource_x0020_or_x0020_opinion_x0020_entryTitle_x002c__x0020_series_x0020_0" minOccurs="0"/>
                <xsd:element ref="ns2:C_Resource_x0020_or_x0020_opinion_x0020_entryTitle_x002c__x0020_series_x0020_0" minOccurs="0"/>
              </xsd:all>
            </xsd:complexType>
          </xsd:element>
        </xsd:sequence>
      </xsd:complexType>
    </xsd:element>
  </xsd:schema>
  <xsd:schema xmlns:xsd="http://www.w3.org/2001/XMLSchema" xmlns:dms="http://schemas.microsoft.com/office/2006/documentManagement/types" targetNamespace="94cc8053-8d8c-49ea-856f-1648b6275459" elementFormDefault="qualified">
    <xsd:import namespace="http://schemas.microsoft.com/office/2006/documentManagement/types"/>
    <xsd:element name="Publish_x0020_to_x0020_web_x003f_" ma:index="8" nillable="true" ma:displayName="Publish to web?" ma:default="1" ma:description="Is this file ready to be published to the web?" ma:internalName="Publish_x0020_to_x0020_web_x003f_">
      <xsd:simpleType>
        <xsd:restriction base="dms:Boolean"/>
      </xsd:simpleType>
    </xsd:element>
    <xsd:element name="Order0" ma:index="9" nillable="true" ma:displayName="Order" ma:default="1" ma:description="Choose where this file should appear on the list of files." ma:format="Dropdown" ma:internalName="Order0">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restriction>
      </xsd:simpleType>
    </xsd:element>
    <xsd:element name="Resource_x0020_or_x0020_opinion_x0020_entry" ma:index="10" nillable="true" ma:displayName="Resource or opinion entry" ma:description="Link to the resource or opinion key list entry that this is a file from." ma:list="{91DE294A-379C-4914-893F-69E1A2C5CB74}" ma:internalName="Resource_x0020_or_x0020_opinion_x0020_entry" ma:showField="ID" ma:web="2bdcabb1-9838-4b64-a0dc-c62c68f49f10">
      <xsd:simpleType>
        <xsd:restriction base="dms:Unknown"/>
      </xsd:simpleType>
    </xsd:element>
    <xsd:element name="C_Resource_x0020_or_x0020_opinion_x0020_entry" ma:index="11" nillable="true" ma:displayName="C_Resource or opinion entry" ma:internalName="C_Resource_x0020_or_x0020_opinion_x0020_entry" ma:readOnly="true">
      <xsd:simpleType>
        <xsd:restriction base="dms:Text"/>
      </xsd:simpleType>
    </xsd:element>
    <xsd:element name="Resource_x0020_or_x0020_opinion_x0020_entryC_WebSection" ma:index="12" nillable="true" ma:displayName="Resource or opinion entry:C_WebSection" ma:list="{91DE294A-379C-4914-893F-69E1A2C5CB74}" ma:internalName="Resource_x0020_or_x0020_opinion_x0020_entryC_WebSection" ma:readOnly="false" ma:showField="C_WebSection" ma:web="2bdcabb1-9838-4b64-a0dc-c62c68f49f10">
      <xsd:simpleType>
        <xsd:restriction base="dms:Unknown"/>
      </xsd:simpleType>
    </xsd:element>
    <xsd:element name="C_Resource_x0020_or_x0020_opinion_x0020_entryC_WebSection" ma:index="13" nillable="true" ma:displayName="C_Resource or opinion entry:C_WebSection" ma:internalName="C_Resource_x0020_or_x0020_opinion_x0020_entryC_WebSection" ma:readOnly="true">
      <xsd:simpleType>
        <xsd:restriction base="dms:Text"/>
      </xsd:simpleType>
    </xsd:element>
    <xsd:element name="External_x0020_download" ma:index="14" nillable="true" ma:displayName="External download" ma:description="Enter a web address (including 'http://' or 'https://') for this file if it is available online through another site. If used, the ODI website will point to this external version of the file rather than a local download from ODI." ma:internalName="External_x0020_download">
      <xsd:simpleType>
        <xsd:restriction base="dms:Text">
          <xsd:maxLength value="255"/>
        </xsd:restriction>
      </xsd:simpleType>
    </xsd:element>
    <xsd:element name="Number_x0020_of_x0020_pages" ma:index="15" nillable="true" ma:displayName="Number of pages" ma:decimals="0" ma:description="How many pages (for publications) is this resource?" ma:internalName="Number_x0020_of_x0020_pages">
      <xsd:simpleType>
        <xsd:restriction base="dms:Number"/>
      </xsd:simpleType>
    </xsd:element>
    <xsd:element name="Resource_x0020_or_x0020_opinion_x0020_entryAuthor_x0028_s_x0029_" ma:index="16" nillable="true" ma:displayName="Resource or opinion entry:Author(s)" ma:list="{91DE294A-379C-4914-893F-69E1A2C5CB74}" ma:internalName="Resource_x0020_or_x0020_opinion_x0020_entryAuthor_x0028_s_x0029_" ma:readOnly="false" ma:showField="Author_x0028_s_x0029_" ma:web="2bdcabb1-9838-4b64-a0dc-c62c68f49f10">
      <xsd:simpleType>
        <xsd:restriction base="dms:Unknown"/>
      </xsd:simpleType>
    </xsd:element>
    <xsd:element name="C_Resource_x0020_or_x0020_opinion_x0020_entryAuthor_x0028_s_x0029_" ma:index="17" nillable="true" ma:displayName="C_Resource or opinion entry:Author(s)" ma:internalName="C_Resource_x0020_or_x0020_opinion_x0020_entryAuthor_x0028_s_x0029_" ma:readOnly="true">
      <xsd:simpleType>
        <xsd:restriction base="dms:Text"/>
      </xsd:simpleType>
    </xsd:element>
    <xsd:element name="Resource_x0020_or_x0020_opinion_x0020_entryTitle_x002c__x0020_series_x0020_0" ma:index="18" nillable="true" ma:displayName="Resource or opinion entry:Title, series and type" ma:list="{91DE294A-379C-4914-893F-69E1A2C5CB74}" ma:internalName="Resource_x0020_or_x0020_opinion_x0020_entryTitle_x002c__x0020_series_x0020_0" ma:readOnly="false" ma:showField="Title_x002c__x0020_series_x0020_0" ma:web="2bdcabb1-9838-4b64-a0dc-c62c68f49f10">
      <xsd:simpleType>
        <xsd:restriction base="dms:Unknown"/>
      </xsd:simpleType>
    </xsd:element>
    <xsd:element name="C_Resource_x0020_or_x0020_opinion_x0020_entryTitle_x002c__x0020_series_x0020_0" ma:index="19" nillable="true" ma:displayName="C_Resource or opinion entry:Title, series and type" ma:internalName="C_Resource_x0020_or_x0020_opinion_x0020_entryTitle_x002c__x0020_series_x0020_0"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Order0 xmlns="94cc8053-8d8c-49ea-856f-1648b6275459">1</Order0>
    <Publish_x0020_to_x0020_web_x003f_ xmlns="94cc8053-8d8c-49ea-856f-1648b6275459">true</Publish_x0020_to_x0020_web_x003f_>
    <Resource_x0020_or_x0020_opinion_x0020_entry xmlns="94cc8053-8d8c-49ea-856f-1648b6275459">5925;#5925;#5933;#5933</Resource_x0020_or_x0020_opinion_x0020_entry>
    <C_Resource_x0020_or_x0020_opinion_x0020_entry xmlns="94cc8053-8d8c-49ea-856f-1648b6275459">5925;5933</C_Resource_x0020_or_x0020_opinion_x0020_entry>
    <Resource_x0020_or_x0020_opinion_x0020_entryAuthor_x0028_s_x0029_ xmlns="94cc8053-8d8c-49ea-856f-1648b6275459">5925;#5925;#5933;#5933</Resource_x0020_or_x0020_opinion_x0020_entryAuthor_x0028_s_x0029_>
    <C_Resource_x0020_or_x0020_opinion_x0020_entryAuthor_x0028_s_x0029_ xmlns="94cc8053-8d8c-49ea-856f-1648b6275459">Erin Coppin, Marcus Manuel, Alastair McKechnie ;Erin Coppin, Marcus Manuel, Alastair McKechnie</C_Resource_x0020_or_x0020_opinion_x0020_entryAuthor_x0028_s_x0029_>
    <Resource_x0020_or_x0020_opinion_x0020_entryC_WebSection xmlns="94cc8053-8d8c-49ea-856f-1648b6275459">5925;#5925;#5933;#5933</Resource_x0020_or_x0020_opinion_x0020_entryC_WebSection>
    <C_Resource_x0020_or_x0020_opinion_x0020_entryC_WebSection xmlns="94cc8053-8d8c-49ea-856f-1648b6275459">Resource;Resource</C_Resource_x0020_or_x0020_opinion_x0020_entryC_WebSection>
    <External_x0020_download xmlns="94cc8053-8d8c-49ea-856f-1648b6275459" xsi:nil="true"/>
    <Number_x0020_of_x0020_pages xmlns="94cc8053-8d8c-49ea-856f-1648b6275459">4</Number_x0020_of_x0020_pages>
    <Resource_x0020_or_x0020_opinion_x0020_entryTitle_x002c__x0020_series_x0020_0 xmlns="94cc8053-8d8c-49ea-856f-1648b6275459">5925;#5925;#5933;#5933</Resource_x0020_or_x0020_opinion_x0020_entryTitle_x002c__x0020_series_x0020_0>
    <C_Resource_x0020_or_x0020_opinion_x0020_entryTitle_x002c__x0020_series_x0020_0 xmlns="94cc8053-8d8c-49ea-856f-1648b6275459">Fragile states: measuring what makes a good pooled fund - ODI Project Briefings 58;Pooled funds scoring tool -  - Toolkits</C_Resource_x0020_or_x0020_opinion_x0020_entryTitle_x002c__x0020_series_x0020_0>
  </documentManagement>
</p:properties>
</file>

<file path=customXml/itemProps1.xml><?xml version="1.0" encoding="utf-8"?>
<ds:datastoreItem xmlns:ds="http://schemas.openxmlformats.org/officeDocument/2006/customXml" ds:itemID="{546BD043-FF20-4E3D-AE8A-403F16F4A764}"/>
</file>

<file path=customXml/itemProps2.xml><?xml version="1.0" encoding="utf-8"?>
<ds:datastoreItem xmlns:ds="http://schemas.openxmlformats.org/officeDocument/2006/customXml" ds:itemID="{5A3323CF-8BB6-4585-B946-2ECCF057913F}"/>
</file>

<file path=customXml/itemProps3.xml><?xml version="1.0" encoding="utf-8"?>
<ds:datastoreItem xmlns:ds="http://schemas.openxmlformats.org/officeDocument/2006/customXml" ds:itemID="{C7200CF3-4E5E-4A39-BC76-55EAD33921A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Results</vt:lpstr>
      <vt:lpstr>Main collation of data</vt:lpstr>
      <vt:lpstr>Financial calculations</vt:lpstr>
      <vt:lpstr>ARTF</vt:lpstr>
      <vt:lpstr>LHSPF</vt:lpstr>
      <vt:lpstr>MDTF-SS</vt:lpstr>
      <vt:lpstr>Your fund</vt:lpstr>
      <vt:lpstr>Star table</vt:lpstr>
      <vt:lpstr>Sheet1</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Pooled funds scores</dc:title>
  <dc:creator>Erin Coppin</dc:creator>
  <cp:lastModifiedBy>Ryan Flynn</cp:lastModifiedBy>
  <dcterms:created xsi:type="dcterms:W3CDTF">2011-07-13T15:38:03Z</dcterms:created>
  <dcterms:modified xsi:type="dcterms:W3CDTF">2012-12-19T13:20:53Z</dcterms:modified>
  <cp:contentType>Document</cp:contentTyp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726500</vt:r8>
  </property>
  <property fmtid="{D5CDD505-2E9C-101B-9397-08002B2CF9AE}" pid="3" name="ContentTypeId">
    <vt:lpwstr>0x010100A905DC7642379B4E930CB9F746B2B8C3</vt:lpwstr>
  </property>
  <property fmtid="{D5CDD505-2E9C-101B-9397-08002B2CF9AE}" pid="4" name="Resource or opinion entryC_Resource type">
    <vt:lpwstr>5925;#5925</vt:lpwstr>
  </property>
  <property fmtid="{D5CDD505-2E9C-101B-9397-08002B2CF9AE}" pid="5" name="C_Resource or opinion entryC_Resource type">
    <vt:lpwstr>Briefing paper</vt:lpwstr>
  </property>
  <property fmtid="{D5CDD505-2E9C-101B-9397-08002B2CF9AE}" pid="6" name="Resource or opinion entryW_Themes">
    <vt:lpwstr>5925;#5925</vt:lpwstr>
  </property>
  <property fmtid="{D5CDD505-2E9C-101B-9397-08002B2CF9AE}" pid="7" name="Resource or opinion entryW_Subject">
    <vt:lpwstr>5925;#5925</vt:lpwstr>
  </property>
  <property fmtid="{D5CDD505-2E9C-101B-9397-08002B2CF9AE}" pid="8" name="C_Resource or opinion entryNumber of pages">
    <vt:lpwstr>4</vt:lpwstr>
  </property>
  <property fmtid="{D5CDD505-2E9C-101B-9397-08002B2CF9AE}" pid="9" name="Resource or opinion entryNumber of pages">
    <vt:lpwstr>5925;#5925</vt:lpwstr>
  </property>
  <property fmtid="{D5CDD505-2E9C-101B-9397-08002B2CF9AE}" pid="10" name="Resource or opinion entryTitle, series ">
    <vt:lpwstr>5925;#5925;#5933;#5933</vt:lpwstr>
  </property>
  <property fmtid="{D5CDD505-2E9C-101B-9397-08002B2CF9AE}" pid="11" name="C_Resource or opinion entryTitle, series ">
    <vt:lpwstr>ODI Project Briefings 58; - Toolkits</vt:lpwstr>
  </property>
</Properties>
</file>