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Japan\"/>
    </mc:Choice>
  </mc:AlternateContent>
  <bookViews>
    <workbookView xWindow="0" yWindow="0" windowWidth="20160" windowHeight="8475" tabRatio="500"/>
  </bookViews>
  <sheets>
    <sheet name="Overview" sheetId="8" r:id="rId1"/>
    <sheet name="National Subsidies" sheetId="1" r:id="rId2"/>
    <sheet name="SOE Investment" sheetId="2" r:id="rId3"/>
    <sheet name="PF_Summary" sheetId="3" r:id="rId4"/>
    <sheet name="PF_Domestic_Full" sheetId="5" r:id="rId5"/>
    <sheet name="PF_International_Full" sheetId="6" r:id="rId6"/>
  </sheets>
  <definedNames>
    <definedName name="_ftn1" localSheetId="1">'National Subsidies'!$A$19</definedName>
    <definedName name="_ftnref1" localSheetId="1">'National Subsidies'!$D$9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9" i="5" l="1"/>
  <c r="H9" i="5"/>
  <c r="F17" i="1"/>
  <c r="E17" i="1"/>
  <c r="G4" i="1"/>
  <c r="G5" i="1"/>
  <c r="G6" i="1"/>
  <c r="G7" i="1"/>
  <c r="G8" i="1"/>
  <c r="G9" i="1"/>
  <c r="G10" i="1"/>
  <c r="G12" i="1"/>
  <c r="G13" i="1"/>
  <c r="G14" i="1"/>
  <c r="G15" i="1"/>
  <c r="G101" i="6"/>
  <c r="H101" i="6" s="1"/>
  <c r="E101" i="6"/>
  <c r="D101" i="6"/>
  <c r="B98" i="6"/>
  <c r="G98" i="6" s="1"/>
  <c r="H98" i="6" s="1"/>
  <c r="C98" i="6"/>
  <c r="D98" i="6"/>
  <c r="E98" i="6"/>
  <c r="B99" i="6"/>
  <c r="G99" i="6" s="1"/>
  <c r="H99" i="6" s="1"/>
  <c r="C99" i="6"/>
  <c r="D99" i="6"/>
  <c r="E99" i="6"/>
  <c r="B100" i="6"/>
  <c r="G100" i="6" s="1"/>
  <c r="H100" i="6" s="1"/>
  <c r="C100" i="6"/>
  <c r="D100" i="6"/>
  <c r="E100" i="6"/>
  <c r="E97" i="6"/>
  <c r="D97" i="6"/>
  <c r="C97" i="6"/>
  <c r="B97" i="6"/>
  <c r="G97" i="6" s="1"/>
  <c r="H97" i="6" s="1"/>
  <c r="F13" i="3"/>
  <c r="G13" i="3"/>
  <c r="F9" i="3"/>
  <c r="F15" i="3" s="1"/>
  <c r="F17" i="3" s="1"/>
  <c r="G9" i="3"/>
  <c r="G15" i="3" s="1"/>
  <c r="G17" i="3" s="1"/>
  <c r="F10" i="3"/>
  <c r="G10" i="3"/>
  <c r="F11" i="3"/>
  <c r="G11" i="3"/>
  <c r="F12" i="3"/>
  <c r="G12" i="3"/>
  <c r="F6" i="3"/>
  <c r="G6" i="3" s="1"/>
  <c r="F5" i="3"/>
  <c r="G5" i="3" s="1"/>
  <c r="G7" i="3" s="1"/>
  <c r="C7" i="3"/>
  <c r="D7" i="3"/>
  <c r="D17" i="3" s="1"/>
  <c r="E7" i="3"/>
  <c r="F7" i="3"/>
  <c r="B7" i="3"/>
  <c r="C15" i="3"/>
  <c r="D15" i="3"/>
  <c r="E15" i="3"/>
  <c r="E17" i="3" s="1"/>
  <c r="B15" i="3"/>
  <c r="B17" i="3"/>
  <c r="C17" i="3"/>
  <c r="G17" i="1" l="1"/>
</calcChain>
</file>

<file path=xl/sharedStrings.xml><?xml version="1.0" encoding="utf-8"?>
<sst xmlns="http://schemas.openxmlformats.org/spreadsheetml/2006/main" count="820" uniqueCount="314">
  <si>
    <t>Coal mining</t>
    <phoneticPr fontId="5" type="noConversion"/>
  </si>
  <si>
    <t xml:space="preserve">Coal fired power </t>
    <phoneticPr fontId="5" type="noConversion"/>
  </si>
  <si>
    <t>Upstream oil and gas</t>
    <phoneticPr fontId="5" type="noConversion"/>
  </si>
  <si>
    <t>Oil and gas pipelines, power plants and refineries</t>
    <phoneticPr fontId="5" type="noConversion"/>
  </si>
  <si>
    <t xml:space="preserve">Total fossil fuel finance 2013 &amp; 2014 </t>
    <phoneticPr fontId="6" type="noConversion"/>
  </si>
  <si>
    <t>Development Bank of Japan</t>
    <phoneticPr fontId="6" type="noConversion"/>
  </si>
  <si>
    <t>Multilateral development bank share</t>
    <phoneticPr fontId="6" type="noConversion"/>
  </si>
  <si>
    <t>"Refinancing Rasgas II LNG Vessel debt. Sponsors are Qatar Shipping Company, Mitsui OSK Lines, Nippon Yusen Kabushiki Kaisha and Kawasaki Kisen Kaisha. RasGas II and RasGas 3 are 70% owned by Qatar Petroleum and 30% by ExxonMobil and operate five LNG trains with a combined production capacity of approximately 30mtpa. The companies extracting gas under a long-term development and fiscal agreement and produce liquified natural gas, condensate and by-products through offshore and onshore facilities, which are then sold globaly."</t>
    <phoneticPr fontId="6" type="noConversion"/>
  </si>
  <si>
    <t>"The proceeds of the financing will be used for the development of the Teekay Knaar FPSO to operate in the NCS under a charter agreement with the field operator BG Norge. The FPSO will work in the Knarr field, in the Northern North Sea. The financing comprises a $815m senior debt provided by ABN AMRO Bank, Bank of Tokyo Mitsubishi UFJ, Citi Group, Credit Agricole, Credit Suisse, DBS Bank and Development Bank of Japan. Equity comprised of $203m provided by the sponsor, Teekay Corp."</t>
    <phoneticPr fontId="6" type="noConversion"/>
  </si>
  <si>
    <t>Development Bank of Japan</t>
    <phoneticPr fontId="6" type="noConversion"/>
  </si>
  <si>
    <t>"Financing the Nghi Son development, which will be Vietnam's second-largest refinery with a processing capacity of 200,000 barrels per day (bpd). The sponsors signed part of the US$5 billion 16-year debt for the project, specifically the traches provided by Asian export credit agencies (ECAs), in June but had been held up signing the rest of the financing until the European ECAs obtained board approval. The portion of the senior debt signed in June comprises a US$1.65 billion loan from JBIC, a US$1.3 billion NEXI-covered loan, a US$660 million direct loan from Kexim and a US$440 million Kexim-covered loan. BTMU in its capacity as financial adviser put in place a bridge facility to cover the European ECA debt, which the sponsors have refinanced as the funding from the two ECAs trickled in. SACE and Euler Hermes recieved approval for their committments towards the end of July, but Coface and UK Export Finance, the final two ECAs on the deal, only had their contributions cleared towards the end of 2013. The debt being guaranteed by the European ECAs comprises a US$330 million loan from Coface, a US$250 million loan from Euler Hermes, a US$200 million loan from SACE and a US$170 million loan from UK Export Finance."</t>
    <phoneticPr fontId="6" type="noConversion"/>
  </si>
  <si>
    <t>"The financing will be used for the construction and operation of the Cidade Marica floating production, storage and offloading vessel (FPSO) at the Lula Alto site in Brazil. The project is sponsored by SBM Offshore N.V., Mitsubishi Corporation, Nippon Yusen Kaisha and QGOG Constellation S.A. The Equity invested by the sponsores amounts to $450m. The debt amount of $140m is provided by a consortium of 15 banks, led by ING and China-EXIM Bank."</t>
    <phoneticPr fontId="6" type="noConversion"/>
  </si>
  <si>
    <t>"Wakayama Kyodo Power Company, Inc., headquartered in 
the city of Wakayama, Wakayama Prefecture, was estab-
lished in 1961 by Kansai Electric Power Co., Inc., in coop-
eration with Sumitomo Metal Industries, Ltd. (now Nippon 
Steel &amp; Sumitomo Metal Corporation) and other compa-
nies. The first company in Japan to be jointly founded by 
an electric power supplier and a large-scale customer, the 
company conducts thermal power generation fueled pri-
marily by the blast furnace gas and coke oven gas emitted 
by Sumitomo Metal Industries’ Wakayama Steel Works. 
The company’s generators also use heavy oil as an effec-
tive complementary fuel, providing high-quality, reasonably 
priced electricity to the two companies. 
     Plans are underway to replace Wakayama Kyodo Power’s 
aging No. 1 generator, which commenced operation in 
1963, with a new combined cycle gas turbine generator. 
The use of this generation technology is expected to sub-
stantially improve thermal efficiency
ency, as well as to reduce carbon dioxide and nitrogen oxide emissions. 
     As the sole arranger on this project, DBJ collaborated 
with 10 local financial institutions to arrange a total of 
¥24.0 billion in syndicated loans for Wakayama Kyodo 
Power."</t>
    <phoneticPr fontId="6" type="noConversion"/>
  </si>
  <si>
    <t>RasGas II LNG Ship Refinancing</t>
    <phoneticPr fontId="6" type="noConversion"/>
  </si>
  <si>
    <t>Qatar</t>
    <phoneticPr fontId="6" type="noConversion"/>
  </si>
  <si>
    <t>Transportation</t>
    <phoneticPr fontId="6" type="noConversion"/>
  </si>
  <si>
    <t>Teekay Knarr FPSO Refinancing 2014</t>
    <phoneticPr fontId="6" type="noConversion"/>
  </si>
  <si>
    <t>Norway</t>
    <phoneticPr fontId="6" type="noConversion"/>
  </si>
  <si>
    <t>Oil &amp; Gas</t>
    <phoneticPr fontId="6" type="noConversion"/>
  </si>
  <si>
    <t>Development Bank of Japan</t>
    <phoneticPr fontId="6" type="noConversion"/>
  </si>
  <si>
    <t>Cidade de Marica FPSO</t>
    <phoneticPr fontId="6" type="noConversion"/>
  </si>
  <si>
    <t>Brazil</t>
    <phoneticPr fontId="6" type="noConversion"/>
  </si>
  <si>
    <t>Natural Gas</t>
    <phoneticPr fontId="6" type="noConversion"/>
  </si>
  <si>
    <t>Exploration/Extraction</t>
    <phoneticPr fontId="6" type="noConversion"/>
  </si>
  <si>
    <t>IJGlobal</t>
    <phoneticPr fontId="6" type="noConversion"/>
  </si>
  <si>
    <t>Nghi Son oil refinery and petrochemicals complex 2013</t>
    <phoneticPr fontId="6" type="noConversion"/>
  </si>
  <si>
    <t>Vietnam</t>
    <phoneticPr fontId="6" type="noConversion"/>
  </si>
  <si>
    <t>Oil</t>
    <phoneticPr fontId="6" type="noConversion"/>
  </si>
  <si>
    <t>Refining</t>
    <phoneticPr fontId="6" type="noConversion"/>
  </si>
  <si>
    <t>Development Bank of Japan</t>
    <phoneticPr fontId="6" type="noConversion"/>
  </si>
  <si>
    <t>Wakayama Kyodo Power</t>
    <phoneticPr fontId="6" type="noConversion"/>
  </si>
  <si>
    <t>Japan</t>
    <phoneticPr fontId="6" type="noConversion"/>
  </si>
  <si>
    <t>Natural Gas</t>
    <phoneticPr fontId="6" type="noConversion"/>
  </si>
  <si>
    <t>Electricity Production</t>
    <phoneticPr fontId="6" type="noConversion"/>
  </si>
  <si>
    <t>http://www.dbj.jp/en/pdf/CSR_disclo/2013/csr_report.pdf</t>
  </si>
  <si>
    <t xml:space="preserve">Multiple or unspecified fossil fuels </t>
    <phoneticPr fontId="6" type="noConversion"/>
  </si>
  <si>
    <t xml:space="preserve">Total fossil fuel finance 2013 &amp; 2014 </t>
    <phoneticPr fontId="6" type="noConversion"/>
  </si>
  <si>
    <t>Public finance international (full) (USD  - except where otherwise indicated)</t>
  </si>
  <si>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</si>
  <si>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</si>
  <si>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</si>
  <si>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</si>
  <si>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</si>
  <si>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</si>
  <si>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</si>
  <si>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National subsidies (</t>
    </r>
    <r>
      <rPr>
        <b/>
        <sz val="10"/>
        <color indexed="62"/>
        <rFont val="Arial"/>
        <family val="2"/>
      </rPr>
      <t xml:space="preserve">million </t>
    </r>
    <r>
      <rPr>
        <b/>
        <sz val="10"/>
        <color indexed="62"/>
        <rFont val="Arial"/>
        <family val="2"/>
      </rPr>
      <t>USD  - except where otherwise indicated)</t>
    </r>
  </si>
  <si>
    <t>SOE Investment (USD million  - except where otherwise indicated)</t>
  </si>
  <si>
    <t>Public finance summary (USD million - except where otherwise indicated)</t>
  </si>
  <si>
    <t>Public finance domestic (full) (USD  - except where otherwise indicated)</t>
  </si>
  <si>
    <t>Source</t>
    <phoneticPr fontId="6" type="noConversion"/>
  </si>
  <si>
    <t>Commission Expenses for Basic Survey of Domestic Oil and Natural Gas Resources</t>
  </si>
  <si>
    <t>Methane Hydrate Development Program</t>
  </si>
  <si>
    <t>Grant for Incorporated Administrative Agencies on Petroleum Development Projects</t>
  </si>
  <si>
    <t>Oil Producing Countries' Oil Exploration Development Subsidy</t>
  </si>
  <si>
    <t>Capital Contributions for Exploitation Rights and Assets Investment</t>
  </si>
  <si>
    <t>TOTAL</t>
  </si>
  <si>
    <t>Due to the use of OECD's 2013 data for 2014, 2013 exchange rates were used to convert the value of JPY subsidies in USD</t>
  </si>
  <si>
    <t>Not included in subsidy estimate total to avoid double-counting; JOGMEC public finance including acquisition of exploitation rights is capturd in section on public finance</t>
  </si>
  <si>
    <t>Total</t>
  </si>
  <si>
    <t>http://www.nexi.go.jp/en/topics/newsrelease/005514.html</t>
  </si>
  <si>
    <t>http://www.nexi.go.jp/en/topics/newsrelease/005513.html</t>
  </si>
  <si>
    <t>http://nexi.go.jp/topics/newsrelease/005476.html</t>
  </si>
  <si>
    <t>http://nexi.go.jp/topics/newsrelease/005256.html</t>
  </si>
  <si>
    <t>http://www.nexi.go.jp/en/topics/newsrelease/005412.html</t>
  </si>
  <si>
    <t>http://www.nexi.go.jp/en/topics/newsrelease/005402.html</t>
  </si>
  <si>
    <t>http://www.nexi.go.jp/en/topics/newsrelease/005366.html</t>
  </si>
  <si>
    <t>http://www.nexi.go.jp/en/topics/newsrelease/005369.html</t>
  </si>
  <si>
    <t>http://www.nexi.go.jp/en/topics/newsrelease/005317.html</t>
  </si>
  <si>
    <t>http://www.nexi.go.jp/en/topics/newsrelease/005307.html</t>
  </si>
  <si>
    <t>http://www.nexi.go.jp/en/topics/newsrelease/005243.html</t>
  </si>
  <si>
    <t>http://www.nexi.go.jp/en/topics/newsrelease/005161.html</t>
  </si>
  <si>
    <t>http://www.nexi.go.jp/en/topics/newsrelease/005150.html</t>
  </si>
  <si>
    <t>http://www.nexi.go.jp/en/topics/newsrelease/005112.html</t>
  </si>
  <si>
    <t>http://www.nexi.go.jp/en/topics/newsrelease/005081.html</t>
  </si>
  <si>
    <t>http://www.nexi.go.jp/en/topics/newsrelease/005078.html</t>
  </si>
  <si>
    <t>http://www.nexi.go.jp/en/topics/newsrelease/005024.html</t>
  </si>
  <si>
    <t>http://www.nexi.go.jp/en/topics/newsrelease/005016.html</t>
  </si>
  <si>
    <t>http://www.nexi.go.jp/en/topics/newsrelease/004804.html</t>
  </si>
  <si>
    <t>Subsidy for Oil-Refining Technology Programmes (OECD, 2013)</t>
  </si>
  <si>
    <t>Refining</t>
  </si>
  <si>
    <t>Oil Refining Rationalisation Subsidy (OECD, 2013)</t>
  </si>
  <si>
    <t>Subsidy for Structural Reform Measures (OECD, 2013)</t>
  </si>
  <si>
    <t>Distribution (Refining and Marketing)</t>
  </si>
  <si>
    <t>Oil Product Quality Assurance Subsidy (OECD, 2013)</t>
  </si>
  <si>
    <t>Large-Scale Oil Disaster Prevention Subsidy (OECD, 2013)</t>
  </si>
  <si>
    <t>Extraction</t>
  </si>
  <si>
    <t>Gas</t>
  </si>
  <si>
    <t>Exploration</t>
  </si>
  <si>
    <t>Oil Prospecting Subsidy (OECD, 2013)</t>
  </si>
  <si>
    <t>Promotion of Natural Gas Use Subsidy (OECD, 2013)</t>
  </si>
  <si>
    <t>Electricity Production</t>
  </si>
  <si>
    <t>Direct spending</t>
  </si>
  <si>
    <t>Estimated annual amount, million USD</t>
  </si>
  <si>
    <t xml:space="preserve">Source </t>
  </si>
  <si>
    <t>Notes</t>
  </si>
  <si>
    <t>Natural Gas Exploration Subsidy</t>
  </si>
  <si>
    <t>OECD, 2015</t>
  </si>
  <si>
    <t>Withdrawn completely by 2011</t>
  </si>
  <si>
    <t>Not available</t>
  </si>
  <si>
    <t>http://www.jbic.go.jp/en/information/press/press-2013/0927-15300</t>
  </si>
  <si>
    <t>http://www.jbic.go.jp/en/information/press/press-2013/0822-7553</t>
  </si>
  <si>
    <t>http://www.ijonline.com/data/transaction/27940/15gw-shuweihat-2-iwpp-refinancing</t>
  </si>
  <si>
    <t>http://www.jbic.go.jp/en/information/press/press-2013/0717-7538</t>
  </si>
  <si>
    <t>http://www.jbic.go.jp/en/information/press/press-2013/0605-7526</t>
  </si>
  <si>
    <t>http://www.jbic.go.jp/en/information/press/press-2013/0527-7517</t>
  </si>
  <si>
    <t>http://www.jbic.go.jp/en/information/press/press-2013/0516-7513</t>
  </si>
  <si>
    <t>http://www.jbic.go.jp/en/information/press/press-2013/0412-7505</t>
  </si>
  <si>
    <t>http://www.jica.go.jp/english/news/press/2014/150223_01.html</t>
  </si>
  <si>
    <t>http://www.jica.go.jp/english/news/press/2014/150127_01.html</t>
  </si>
  <si>
    <t>http://www.jica.go.jp/english/news/press/2014/150130_01.html</t>
  </si>
  <si>
    <t>http://www.jica.go.jp/english/news/press/2014/141110_01.html</t>
  </si>
  <si>
    <t>http://www.jica.go.jp/english/news/press/2014/140616_02.html</t>
  </si>
  <si>
    <t>http://www.jica.go.jp/english/news/press/2013/131205_03.html</t>
  </si>
  <si>
    <t>http://www.jogmec.go.jp/english/news/release/news_10_000050.html</t>
  </si>
  <si>
    <t>http://www.jogmec.go.jp/english/news/release/news_10_000046.html</t>
  </si>
  <si>
    <t>http://www.jogmec.go.jp/english/news/release/news_10_000035.html</t>
  </si>
  <si>
    <t>http://www.jogmec.go.jp/english/news/release/news_10_000037.html</t>
  </si>
  <si>
    <t>http://www.jogmec.go.jp/english/news/release/news_10_000044.html</t>
  </si>
  <si>
    <t>http://www.jogmec.go.jp/english/news/release/news_10_000029.html</t>
  </si>
  <si>
    <t>http://www.jogmec.go.jp/english/news/release/news_08_000006.html</t>
  </si>
  <si>
    <t>http://www.jogmec.go.jp/english/news/release/news_10_000018.html</t>
  </si>
  <si>
    <t>http://www.jogmec.go.jp/english/news/release/news_10_000015.html</t>
  </si>
  <si>
    <t>http://www.jogmec.go.jp/english/news/release/news_10_000010.html</t>
  </si>
  <si>
    <t>http://www.jogmec.go.jp/english/news/release/news_10_000008.html</t>
  </si>
  <si>
    <t>http://www.jogmec.go.jp/english/news/release/news_08_000003.html</t>
  </si>
  <si>
    <t>http://www.jogmec.go.jp/english/news/release/news_10_000002.html</t>
  </si>
  <si>
    <t>http://www.nexi.go.jp/en/topics/newsrelease/005689.html</t>
  </si>
  <si>
    <t>http://www.nexi.go.jp/en/topics/newsrelease/005530.html</t>
  </si>
  <si>
    <t>https://www.jbic.go.jp/en/information/press/press-2014/1219-33392</t>
  </si>
  <si>
    <t>https://www.jbic.go.jp/en/information/press/press-2014/1215-34325</t>
  </si>
  <si>
    <t>https://www.jbic.go.jp/en/information/press/press-2014/1127-32872</t>
  </si>
  <si>
    <t>https://www.jbic.go.jp/en/information/press/press-2014/1114-31983</t>
  </si>
  <si>
    <t>https://www.jbic.go.jp/en/information/press/press-2014/1030-31838</t>
  </si>
  <si>
    <t>https://www.jbic.go.jp/en/information/press/press-2014/1027-31862</t>
  </si>
  <si>
    <t>https://www.jbic.go.jp/en/information/press/press-2014/1015-31080</t>
  </si>
  <si>
    <t>https://www.jbic.go.jp/en/information/press/press-2014/0919-29158</t>
  </si>
  <si>
    <t>https://www.jbic.go.jp/en/information/press/press-2014/0902-28881</t>
  </si>
  <si>
    <t>https://www.jbic.go.jp/en/information/press/press-2014/0807-26775</t>
  </si>
  <si>
    <t>https://www.jbic.go.jp/en/information/press/press-2014/0718-26052</t>
  </si>
  <si>
    <t>http://www.jbic.go.jp/en/information/press/press-2014/0717-25305</t>
  </si>
  <si>
    <t>https://www.jbic.go.jp/en/information/press/press-2014/0715-26290</t>
  </si>
  <si>
    <t>https://www.jbic.go.jp/en/information/press/press-2014/0530-21930</t>
  </si>
  <si>
    <t>https://www.jbic.go.jp/en/information/press/press-2014/0428-20974</t>
  </si>
  <si>
    <t>https://www.jbic.go.jp/en/information/press/press-2014/0423-20576</t>
  </si>
  <si>
    <t>http://www.jbic.go.jp/en/information/press/press-2013/0331-20259</t>
  </si>
  <si>
    <t>http://www.jbic.go.jp/en/information/press/press-2013/0217-20258</t>
  </si>
  <si>
    <t>http://www.jbic.go.jp/en/information/press/press-2013/0127-17508</t>
  </si>
  <si>
    <t>http://www.jbic.go.jp/en/information/press/press-2013/0127-17519</t>
  </si>
  <si>
    <t>http://www.jbic.go.jp/en/information/press/press-2013/1225-17884</t>
  </si>
  <si>
    <t>http://www.jbic.go.jp/en/information/press/press-2013/1218-16353</t>
  </si>
  <si>
    <t>http://www.power-technology.com/projects/az-zour-north-gas-fired-combined-cycle-power-plant/, http://www.ijonline.com/data/transaction/19956/1500mw-az-zour-north-iwpp-phase-i</t>
  </si>
  <si>
    <t>http://www.jbic.go.jp/en/information/press/press-2013/1211-16690</t>
  </si>
  <si>
    <t>http://www.jbic.go.jp/en/information/press/press-2013/1119-15817</t>
  </si>
  <si>
    <t>http://www.jbic.go.jp/en/information/press/press-2013/1114-15966</t>
  </si>
  <si>
    <t>North Montney Shale Gas Field</t>
  </si>
  <si>
    <t xml:space="preserve"> Deepwater Block R Offshore Exploration</t>
  </si>
  <si>
    <t>Val D’Isere and Les Arcs exploration</t>
  </si>
  <si>
    <t>Bowen Basin Coal Exploration</t>
  </si>
  <si>
    <t>Deepwater Block S Exploration</t>
  </si>
  <si>
    <t>Pre-Khuff offshore  gas exploration</t>
  </si>
  <si>
    <t xml:space="preserve">Hangingstone Oil Sands Project </t>
  </si>
  <si>
    <t>Shale Gas Development in British Columbia</t>
  </si>
  <si>
    <t>Clifford Project Area Coal Exploration</t>
  </si>
  <si>
    <t>Kerapu Block Exploration</t>
  </si>
  <si>
    <t>Eastern Siberia Project</t>
  </si>
  <si>
    <t>Area 2&amp;5 offshore exploration</t>
  </si>
  <si>
    <t>Tanzania/Kinyerezi Gas Combined IPP Project</t>
  </si>
  <si>
    <t>Turkmengaz Gas-to-Gasoline Plant</t>
  </si>
  <si>
    <t>Safi Ultra Supercritical Coal-fired Power Plant</t>
  </si>
  <si>
    <t>Meja Supercritical Coal-fired Power Plant</t>
  </si>
  <si>
    <t>FPSO Hulls Project</t>
  </si>
  <si>
    <t>Osaka Gas fields</t>
  </si>
  <si>
    <t>Transmission Line and Substation Project</t>
  </si>
  <si>
    <t>IPP3 Diesel Power Plant</t>
  </si>
  <si>
    <t>Petroleum Geo-Services Seismic Vessels</t>
  </si>
  <si>
    <t>Saudi Aramco Cogeneration Projects</t>
  </si>
  <si>
    <t>Auraiya Gas Power Station</t>
  </si>
  <si>
    <t>Kudgi supercritical coal-fired power plant</t>
  </si>
  <si>
    <t>Jeddah South Power Plant</t>
  </si>
  <si>
    <t>Az Zour North IWPP Project</t>
  </si>
  <si>
    <t>Thai Binh 2</t>
  </si>
  <si>
    <t>Nghi Son Oil Refinery and Petrochemicals Complex</t>
  </si>
  <si>
    <t>Viet Nam</t>
  </si>
  <si>
    <t>Canada</t>
  </si>
  <si>
    <t>Saudi Arabia</t>
  </si>
  <si>
    <t>Indonesia</t>
  </si>
  <si>
    <t>Regional - North America</t>
  </si>
  <si>
    <t>United States</t>
  </si>
  <si>
    <t>Turkmenistan</t>
  </si>
  <si>
    <t>Thailand</t>
  </si>
  <si>
    <t>United Kingdom</t>
  </si>
  <si>
    <t>Morocco</t>
  </si>
  <si>
    <t>India</t>
  </si>
  <si>
    <t>Brazil</t>
  </si>
  <si>
    <t>Turkey</t>
  </si>
  <si>
    <t>Kuwait</t>
  </si>
  <si>
    <t>Italy</t>
  </si>
  <si>
    <t>Panama</t>
  </si>
  <si>
    <t>Ghana</t>
  </si>
  <si>
    <t>Russian Federation</t>
  </si>
  <si>
    <t>United Arab Emirates</t>
  </si>
  <si>
    <t>Iraq</t>
  </si>
  <si>
    <t>Uzbekistan</t>
  </si>
  <si>
    <t>Bangladesh</t>
  </si>
  <si>
    <t>Mongolia</t>
  </si>
  <si>
    <t>Malaysia</t>
  </si>
  <si>
    <t>Qatar</t>
  </si>
  <si>
    <t>Mozambique</t>
  </si>
  <si>
    <t>Tanzania</t>
  </si>
  <si>
    <t>Jordan</t>
  </si>
  <si>
    <t>Norway</t>
  </si>
  <si>
    <t>Oil</t>
  </si>
  <si>
    <t>https://www.jbic.go.jp/en/information/press/press-2014/0331-37456</t>
  </si>
  <si>
    <t>http://www.jbic.go.jp/en/information/press/press-2014/0331-37582</t>
  </si>
  <si>
    <t>https://www.jbic.go.jp/en/information/press/press-2014/0330-37194</t>
  </si>
  <si>
    <t>https://www.jbic.go.jp/en/information/press/press-2014/0318-35782</t>
  </si>
  <si>
    <t>https://www.jbic.go.jp/en/information/press/press-2014/0316-35828</t>
  </si>
  <si>
    <t>https://www.jbic.go.jp/en/information/press/press-2014/0129-34704</t>
  </si>
  <si>
    <t>Japan International Cooperation Agency</t>
  </si>
  <si>
    <t>Japan Oil Gas and Metals National Corporation</t>
  </si>
  <si>
    <t>Nippon Export and Investment Insurance</t>
  </si>
  <si>
    <t>Browse Gas and Condensate Field Acquisition</t>
  </si>
  <si>
    <t>Duyen Hai Plant</t>
  </si>
  <si>
    <t>North Montney Shale Gas Field Acquisition</t>
  </si>
  <si>
    <t>Rabigh Integrated Oil Refinery and Petrochemical Plant</t>
  </si>
  <si>
    <t>Ichthys LNG project</t>
  </si>
  <si>
    <t>Donggi-Senoro LNG Project</t>
  </si>
  <si>
    <t>LNG Tanker Procurement</t>
  </si>
  <si>
    <t>W.A. Parish CO2-EOR Project</t>
  </si>
  <si>
    <t>Freeport LNG Project</t>
  </si>
  <si>
    <t>Turkmengaz Gas to Gasoline Plant</t>
  </si>
  <si>
    <t>TKV underground petroleum storage tanks</t>
  </si>
  <si>
    <t>Safi Coal Fired Power Generation Project</t>
  </si>
  <si>
    <t>Meja Urja Nigam Private Limited (MUNPL)</t>
  </si>
  <si>
    <t>Cameron LNG Project</t>
  </si>
  <si>
    <t>Carioca Ultra-Deepwater FPSO</t>
  </si>
  <si>
    <t>Binh Thuan Supercritical Coal-fired Power Plant</t>
  </si>
  <si>
    <t>STAR Refinery Project</t>
  </si>
  <si>
    <t>Eagle Ford Shale Development</t>
  </si>
  <si>
    <t>Reliance Industries Oil Refining and Petrochemicals</t>
  </si>
  <si>
    <t>Queensland Curtis LNG Project</t>
  </si>
  <si>
    <t>Hangingstone Mine located in Northern Alberta, Canada</t>
  </si>
  <si>
    <t>Kudgi Super Thermal Power Project</t>
  </si>
  <si>
    <t>the renovation and modernisation project at a gas combined-cycle power plant (facility capacity of 663.36MW) in the Auraiya district of the Uttar Pradesh Province in northern India</t>
  </si>
  <si>
    <t>Gorgon LNG</t>
  </si>
  <si>
    <t>a supercritical pressure thermal power station (4_723 MW) at Jeddah</t>
  </si>
  <si>
    <t>Az Zour North IWPP</t>
  </si>
  <si>
    <t>Khanom 4 Gas-Fired Combined Cycle Power Plant</t>
  </si>
  <si>
    <t>Tempa Rossa Oil Field</t>
  </si>
  <si>
    <t>Deepwater FPSO Chartering Project for T.E.N Offshore Oil Fields</t>
  </si>
  <si>
    <t>Thai BInh II</t>
  </si>
  <si>
    <t>Shuweihat IWPP</t>
  </si>
  <si>
    <t>Petrâ€”leo Brasileiro S.A. of Brazil</t>
  </si>
  <si>
    <t>Nghi Son Oil Refinery and Petrochemical Complex Project</t>
  </si>
  <si>
    <t>Boggabri Coal Mine Expansion Project</t>
  </si>
  <si>
    <t>Mariner and Kinnoull Oil Fields</t>
  </si>
  <si>
    <t xml:space="preserve">Hartha Thermal Power Station </t>
  </si>
  <si>
    <t>Electric Power Sector Capacity Development Project</t>
  </si>
  <si>
    <t>Thai Binh Power Plant</t>
  </si>
  <si>
    <t>Turakurgan Thermal Power Station Construction Project</t>
  </si>
  <si>
    <t>Matarbari Ultra Super Critical Coal-Fired Power Project</t>
  </si>
  <si>
    <t>Ulaanbaatar Thermal Power Plant No.4 Optimization Project</t>
  </si>
  <si>
    <t>Subtotal international</t>
  </si>
  <si>
    <t>Totals 2013/2014</t>
  </si>
  <si>
    <t>Stage</t>
  </si>
  <si>
    <t>Downstream Coal</t>
  </si>
  <si>
    <t xml:space="preserve">Upstream Oil &amp; Gas </t>
  </si>
  <si>
    <t xml:space="preserve">Downstream Oil &amp; Gas </t>
  </si>
  <si>
    <t>Annual avg. fossil fuel finance</t>
  </si>
  <si>
    <t>Subtotal domestic</t>
  </si>
  <si>
    <t>Subsidy</t>
  </si>
  <si>
    <t>Subsidy type</t>
  </si>
  <si>
    <t>Targeted energy source</t>
  </si>
  <si>
    <t>2013 estimate</t>
  </si>
  <si>
    <t>2014 estimate</t>
  </si>
  <si>
    <t>Institution name</t>
  </si>
  <si>
    <t>Domestic</t>
  </si>
  <si>
    <t>International</t>
  </si>
  <si>
    <t>Project</t>
  </si>
  <si>
    <t>Description</t>
  </si>
  <si>
    <t>Fossil Fuel Sector</t>
  </si>
  <si>
    <t>Value</t>
  </si>
  <si>
    <t>Period</t>
  </si>
  <si>
    <t>Recipient Country</t>
  </si>
  <si>
    <t>PF Institution</t>
  </si>
  <si>
    <t>Upstream Coal</t>
  </si>
  <si>
    <t>Ichthys LNG</t>
  </si>
  <si>
    <t>Australia</t>
  </si>
  <si>
    <t>Natural Gas</t>
  </si>
  <si>
    <t>Oil and Gas</t>
  </si>
  <si>
    <t>Upstream</t>
  </si>
  <si>
    <t>Midstream</t>
  </si>
  <si>
    <t>Papua New Guinea</t>
  </si>
  <si>
    <t>Coal</t>
  </si>
  <si>
    <t>-</t>
  </si>
  <si>
    <t>Japan Bank for International Co-operation</t>
  </si>
  <si>
    <t>Securement of Long and Stable Supply of LNG to Japan</t>
  </si>
  <si>
    <t>Stable Procurement of Fuels for Power Generation by Japanese Electric Power Company</t>
  </si>
  <si>
    <t>Supporting Japanese Electric Power Company for Stable Procurement of LNG</t>
  </si>
  <si>
    <t>Japan</t>
  </si>
  <si>
    <t>Australia Pacific and Ichthys LNG projects</t>
  </si>
  <si>
    <t>http://www.jbic.go.jp/en/information/press/press-2013/1011-15103</t>
  </si>
  <si>
    <t>Import of fuels for thermal power generation (crude oil and coal) by HEPCO</t>
  </si>
  <si>
    <t>Coal and Oil</t>
  </si>
  <si>
    <t>Downstream</t>
  </si>
  <si>
    <t>http://www.jbic.go.jp/en/information/press/press-2013/0115-18242</t>
  </si>
  <si>
    <t>Kyushu Electric LNG imports</t>
  </si>
  <si>
    <t>http://www.jbic.go.jp/en/information/press/press-2013/0331-20562</t>
  </si>
  <si>
    <t xml:space="preserve">Japan Oil, Gas and Metals National Corporation (JOGMEC) is a state-owned enterprise that conducts geological surveys and exploratory oil and gas drilling both in Japan and overseas, and provides this data to Japanese exploration and production companies. JOGMEC also provides technical support and develops new exploration technologies to assist companies in their exploration activities (JOGMEC, 2013). JOGMEC’s activities are not included in estimates of SOE investment to avoid double counting with projects supported through public finance (see tab PF_Domestic). </t>
  </si>
  <si>
    <t>G20 SUBSIDIES FOR OIL, GAS AND COAL PRODUCTION: JAPAN</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</si>
  <si>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</si>
  <si>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</si>
  <si>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</si>
  <si>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Japan country study: http://www.odi.org/publications/10076-g20-subsidies-oil-gas-coal-production-japan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</si>
</sst>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2"/>
      <color theme="1"/>
      <name val="Calibri"/>
      <family val="2"/>
      <scheme val="minor"/>
    </font>
    <font>
      <sz val="10"/>
      <color indexed="8"/>
      <name val="Times New Roman"/>
      <family val="1"/>
      <charset val="204"/>
    </font>
    <font>
      <b/>
      <sz val="11"/>
      <color indexed="8"/>
      <name val="Times New Roman"/>
      <family val="1"/>
    </font>
    <font>
      <u/>
      <sz val="12"/>
      <color theme="10"/>
      <name val="Calibri"/>
      <family val="2"/>
      <scheme val="minor"/>
    </font>
    <font>
      <u/>
      <sz val="12"/>
      <color theme="11"/>
      <name val="Calibri"/>
      <family val="2"/>
      <scheme val="minor"/>
    </font>
    <font>
      <sz val="11"/>
      <color indexed="8"/>
      <name val="Calibri"/>
      <family val="2"/>
    </font>
    <font>
      <sz val="8"/>
      <name val="Verdana"/>
      <family val="2"/>
    </font>
    <font>
      <sz val="12"/>
      <color indexed="8"/>
      <name val="Calibri"/>
      <family val="2"/>
    </font>
    <font>
      <b/>
      <sz val="12"/>
      <color indexed="8"/>
      <name val="Times New Roman"/>
      <family val="1"/>
    </font>
    <font>
      <sz val="10"/>
      <color indexed="8"/>
      <name val="Arial"/>
      <family val="2"/>
    </font>
    <font>
      <b/>
      <sz val="10"/>
      <color indexed="8"/>
      <name val="Arial"/>
      <family val="2"/>
    </font>
    <font>
      <b/>
      <sz val="12"/>
      <color theme="1"/>
      <name val="Calibri"/>
      <family val="2"/>
      <scheme val="minor"/>
    </font>
    <font>
      <b/>
      <sz val="10"/>
      <color indexed="62"/>
      <name val="Arial"/>
      <family val="2"/>
    </font>
    <font>
      <sz val="12"/>
      <color theme="1"/>
      <name val="Arial"/>
      <family val="2"/>
    </font>
    <font>
      <sz val="12"/>
      <color indexed="8"/>
      <name val="Arial"/>
      <family val="2"/>
    </font>
    <font>
      <sz val="10"/>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164" fontId="7" fillId="0" borderId="0" applyFont="0" applyFill="0" applyBorder="0" applyAlignment="0" applyProtection="0"/>
    <xf numFmtId="0" fontId="3" fillId="0" borderId="0" applyNumberFormat="0" applyFill="0" applyBorder="0" applyAlignment="0" applyProtection="0"/>
  </cellStyleXfs>
  <cellXfs count="104">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Alignment="1"/>
    <xf numFmtId="0" fontId="0" fillId="0" borderId="0" xfId="0" applyFill="1" applyAlignment="1"/>
    <xf numFmtId="0" fontId="1" fillId="0" borderId="0" xfId="0" applyFont="1" applyFill="1"/>
    <xf numFmtId="0" fontId="3" fillId="0" borderId="0" xfId="1" applyAlignment="1">
      <alignment vertical="center"/>
    </xf>
    <xf numFmtId="0" fontId="9" fillId="0" borderId="0" xfId="0" applyFont="1"/>
    <xf numFmtId="1" fontId="0" fillId="0" borderId="0" xfId="0" applyNumberFormat="1"/>
    <xf numFmtId="0" fontId="11" fillId="0" borderId="0" xfId="0" applyFont="1"/>
    <xf numFmtId="1" fontId="11" fillId="0" borderId="0" xfId="0" applyNumberFormat="1" applyFont="1"/>
    <xf numFmtId="0" fontId="9" fillId="0" borderId="0" xfId="0" applyFont="1" applyAlignment="1">
      <alignment horizontal="justify" vertical="center"/>
    </xf>
    <xf numFmtId="0" fontId="12" fillId="0" borderId="0" xfId="0" applyFont="1" applyBorder="1" applyAlignment="1">
      <alignment horizontal="left" vertical="center"/>
    </xf>
    <xf numFmtId="0" fontId="9" fillId="0" borderId="0" xfId="0" applyFont="1" applyFill="1"/>
    <xf numFmtId="0" fontId="9" fillId="0" borderId="1" xfId="0" applyFont="1" applyBorder="1" applyAlignment="1">
      <alignment vertical="center" wrapText="1"/>
    </xf>
    <xf numFmtId="0" fontId="9" fillId="0" borderId="3" xfId="0" applyFont="1" applyBorder="1" applyAlignment="1">
      <alignment vertical="center" wrapText="1"/>
    </xf>
    <xf numFmtId="1" fontId="9" fillId="0" borderId="4" xfId="0" applyNumberFormat="1" applyFont="1" applyBorder="1" applyAlignment="1">
      <alignment vertical="center" wrapText="1"/>
    </xf>
    <xf numFmtId="1" fontId="9" fillId="0" borderId="3" xfId="0" applyNumberFormat="1"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16" xfId="0" applyFont="1" applyBorder="1"/>
    <xf numFmtId="0" fontId="0" fillId="0" borderId="16" xfId="0" applyBorder="1"/>
    <xf numFmtId="0" fontId="11" fillId="0" borderId="16" xfId="0" applyFont="1" applyBorder="1"/>
    <xf numFmtId="0" fontId="11" fillId="0" borderId="4" xfId="0" applyFont="1" applyBorder="1"/>
    <xf numFmtId="165" fontId="1" fillId="0" borderId="0" xfId="0" applyNumberFormat="1" applyFont="1"/>
    <xf numFmtId="0" fontId="12" fillId="0" borderId="0" xfId="0" applyFont="1" applyAlignment="1">
      <alignment vertical="center"/>
    </xf>
    <xf numFmtId="165" fontId="9" fillId="0" borderId="9" xfId="3" applyNumberFormat="1" applyFont="1" applyBorder="1" applyAlignment="1">
      <alignment horizontal="right" wrapText="1"/>
    </xf>
    <xf numFmtId="165" fontId="9" fillId="2" borderId="9" xfId="3" applyNumberFormat="1" applyFont="1" applyFill="1" applyBorder="1" applyAlignment="1">
      <alignment horizontal="right" wrapText="1"/>
    </xf>
    <xf numFmtId="165" fontId="9" fillId="0" borderId="8" xfId="3" applyNumberFormat="1" applyFont="1" applyBorder="1" applyAlignment="1">
      <alignment wrapText="1"/>
    </xf>
    <xf numFmtId="165" fontId="9" fillId="0" borderId="10" xfId="3" applyNumberFormat="1" applyFont="1" applyBorder="1" applyAlignment="1">
      <alignment horizontal="right" wrapText="1"/>
    </xf>
    <xf numFmtId="165" fontId="9" fillId="0" borderId="9" xfId="3" applyNumberFormat="1" applyFont="1" applyBorder="1" applyAlignment="1">
      <alignment horizontal="right" vertical="center" wrapText="1"/>
    </xf>
    <xf numFmtId="0" fontId="9" fillId="0" borderId="22" xfId="0" applyFont="1" applyBorder="1" applyAlignment="1">
      <alignment horizontal="center" wrapText="1"/>
    </xf>
    <xf numFmtId="165" fontId="9" fillId="2" borderId="8" xfId="3" applyNumberFormat="1" applyFont="1" applyFill="1" applyBorder="1" applyAlignment="1">
      <alignment horizontal="left" wrapText="1"/>
    </xf>
    <xf numFmtId="165" fontId="9" fillId="2" borderId="10" xfId="3" applyNumberFormat="1" applyFont="1" applyFill="1" applyBorder="1" applyAlignment="1">
      <alignment horizontal="right" wrapText="1"/>
    </xf>
    <xf numFmtId="165" fontId="9" fillId="2" borderId="11" xfId="3" applyNumberFormat="1" applyFont="1" applyFill="1" applyBorder="1" applyAlignment="1">
      <alignment horizontal="center" wrapText="1"/>
    </xf>
    <xf numFmtId="165" fontId="9" fillId="2" borderId="12" xfId="3" applyNumberFormat="1" applyFont="1" applyFill="1" applyBorder="1" applyAlignment="1">
      <alignment horizontal="right" wrapText="1"/>
    </xf>
    <xf numFmtId="165" fontId="9" fillId="2" borderId="20" xfId="3" applyNumberFormat="1" applyFont="1" applyFill="1" applyBorder="1" applyAlignment="1">
      <alignment horizontal="right" wrapText="1"/>
    </xf>
    <xf numFmtId="0" fontId="9" fillId="0" borderId="23" xfId="0" applyFont="1" applyBorder="1" applyAlignment="1">
      <alignment horizontal="center" wrapText="1"/>
    </xf>
    <xf numFmtId="0" fontId="9" fillId="0" borderId="21" xfId="0" applyFont="1" applyBorder="1" applyAlignment="1">
      <alignment horizontal="center" wrapText="1"/>
    </xf>
    <xf numFmtId="0" fontId="2" fillId="0" borderId="0" xfId="0" applyFont="1" applyAlignment="1">
      <alignment horizontal="center" vertical="center" wrapText="1"/>
    </xf>
    <xf numFmtId="0" fontId="9" fillId="0" borderId="0" xfId="0" applyFont="1" applyFill="1" applyAlignment="1"/>
    <xf numFmtId="0" fontId="10" fillId="0" borderId="0" xfId="0" applyFont="1" applyFill="1" applyAlignment="1"/>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wrapText="1"/>
    </xf>
    <xf numFmtId="0" fontId="9" fillId="0" borderId="0" xfId="0" applyFont="1" applyFill="1" applyBorder="1" applyAlignment="1"/>
    <xf numFmtId="0" fontId="9" fillId="0" borderId="9" xfId="0" applyFont="1" applyBorder="1" applyAlignment="1"/>
    <xf numFmtId="0" fontId="9" fillId="0" borderId="9" xfId="0" applyFont="1" applyFill="1" applyBorder="1" applyAlignment="1"/>
    <xf numFmtId="0" fontId="9" fillId="0" borderId="5" xfId="0" applyFont="1" applyBorder="1" applyAlignment="1"/>
    <xf numFmtId="0" fontId="9" fillId="0" borderId="6" xfId="0" applyFont="1" applyBorder="1" applyAlignment="1"/>
    <xf numFmtId="0" fontId="9" fillId="0" borderId="6" xfId="0" applyFont="1" applyFill="1" applyBorder="1" applyAlignment="1"/>
    <xf numFmtId="0" fontId="9" fillId="0" borderId="7" xfId="0" applyFont="1" applyFill="1" applyBorder="1" applyAlignment="1"/>
    <xf numFmtId="0" fontId="9" fillId="0" borderId="8" xfId="0" applyFont="1" applyBorder="1" applyAlignment="1"/>
    <xf numFmtId="0" fontId="9" fillId="0" borderId="10" xfId="0" applyFont="1" applyBorder="1" applyAlignment="1"/>
    <xf numFmtId="0" fontId="9" fillId="0" borderId="12" xfId="0" applyFont="1" applyFill="1" applyBorder="1" applyAlignment="1"/>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1"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xf>
    <xf numFmtId="3" fontId="9" fillId="0" borderId="9" xfId="0" applyNumberFormat="1" applyFont="1" applyFill="1" applyBorder="1" applyAlignment="1">
      <alignment horizontal="center" wrapText="1"/>
    </xf>
    <xf numFmtId="1" fontId="9" fillId="0" borderId="9" xfId="0" applyNumberFormat="1" applyFont="1" applyFill="1" applyBorder="1" applyAlignment="1">
      <alignment horizontal="center"/>
    </xf>
    <xf numFmtId="0" fontId="9" fillId="0" borderId="9" xfId="0" applyFont="1" applyFill="1" applyBorder="1" applyAlignment="1">
      <alignment horizontal="center" wrapText="1"/>
    </xf>
    <xf numFmtId="1" fontId="9" fillId="0" borderId="9" xfId="0" quotePrefix="1" applyNumberFormat="1" applyFont="1" applyFill="1" applyBorder="1" applyAlignment="1">
      <alignment horizontal="center" vertical="center" wrapText="1"/>
    </xf>
    <xf numFmtId="0" fontId="9" fillId="0" borderId="0" xfId="0" applyFont="1" applyFill="1" applyAlignment="1">
      <alignment wrapText="1"/>
    </xf>
    <xf numFmtId="0" fontId="9" fillId="0" borderId="9" xfId="0" applyFont="1" applyFill="1" applyBorder="1" applyAlignment="1">
      <alignment wrapText="1"/>
    </xf>
    <xf numFmtId="0" fontId="9" fillId="0" borderId="9" xfId="0" applyNumberFormat="1" applyFont="1" applyFill="1" applyBorder="1" applyAlignment="1"/>
    <xf numFmtId="0" fontId="10" fillId="0" borderId="0" xfId="0" applyFont="1" applyFill="1" applyAlignment="1">
      <alignment wrapText="1"/>
    </xf>
    <xf numFmtId="0" fontId="10" fillId="0" borderId="27" xfId="0" applyFont="1" applyFill="1" applyBorder="1" applyAlignment="1">
      <alignment horizontal="center" wrapText="1"/>
    </xf>
    <xf numFmtId="0" fontId="7" fillId="0" borderId="0" xfId="0" applyFont="1" applyFill="1" applyAlignment="1"/>
    <xf numFmtId="165" fontId="9" fillId="0" borderId="9" xfId="3" applyNumberFormat="1" applyFont="1" applyFill="1" applyBorder="1" applyAlignment="1">
      <alignment wrapText="1"/>
    </xf>
    <xf numFmtId="165" fontId="9" fillId="0" borderId="6" xfId="3" applyNumberFormat="1" applyFont="1" applyBorder="1" applyAlignment="1"/>
    <xf numFmtId="165" fontId="9" fillId="0" borderId="9" xfId="3" applyNumberFormat="1" applyFont="1" applyBorder="1" applyAlignment="1"/>
    <xf numFmtId="0" fontId="9" fillId="0" borderId="11" xfId="0" applyFont="1" applyFill="1" applyBorder="1" applyAlignment="1"/>
    <xf numFmtId="165" fontId="9" fillId="0" borderId="12" xfId="3" applyNumberFormat="1" applyFont="1" applyFill="1" applyBorder="1"/>
    <xf numFmtId="0" fontId="9" fillId="0" borderId="20" xfId="0" applyFont="1" applyFill="1" applyBorder="1" applyAlignment="1"/>
    <xf numFmtId="0" fontId="9" fillId="0" borderId="9" xfId="0" applyFont="1" applyBorder="1"/>
    <xf numFmtId="0" fontId="9" fillId="0" borderId="9" xfId="0" applyFont="1" applyBorder="1" applyAlignment="1">
      <alignment horizontal="center"/>
    </xf>
    <xf numFmtId="165" fontId="9" fillId="0" borderId="30" xfId="3" applyNumberFormat="1" applyFont="1" applyFill="1" applyBorder="1" applyAlignment="1">
      <alignment horizontal="left" wrapText="1"/>
    </xf>
    <xf numFmtId="165" fontId="9" fillId="0" borderId="27" xfId="3" applyNumberFormat="1" applyFont="1" applyFill="1" applyBorder="1" applyAlignment="1">
      <alignment horizontal="right" wrapText="1"/>
    </xf>
    <xf numFmtId="165" fontId="9" fillId="0" borderId="31" xfId="3" applyNumberFormat="1" applyFont="1" applyFill="1" applyBorder="1" applyAlignment="1">
      <alignment horizontal="right" wrapText="1"/>
    </xf>
    <xf numFmtId="165" fontId="9" fillId="0" borderId="0" xfId="0" applyNumberFormat="1" applyFont="1"/>
    <xf numFmtId="165" fontId="11" fillId="0" borderId="0" xfId="3" applyNumberFormat="1" applyFont="1"/>
    <xf numFmtId="0" fontId="12" fillId="0" borderId="0" xfId="0" applyFont="1" applyFill="1" applyBorder="1" applyAlignment="1">
      <alignment horizontal="left" vertical="center" wrapText="1"/>
    </xf>
    <xf numFmtId="0" fontId="13" fillId="0" borderId="0" xfId="0" applyFont="1" applyFill="1"/>
    <xf numFmtId="0" fontId="14" fillId="0" borderId="0" xfId="0" applyFont="1" applyFill="1"/>
    <xf numFmtId="165" fontId="9" fillId="0" borderId="0" xfId="0" applyNumberFormat="1" applyFont="1" applyFill="1" applyAlignment="1"/>
    <xf numFmtId="0" fontId="3" fillId="0" borderId="0" xfId="4"/>
    <xf numFmtId="0" fontId="12" fillId="0" borderId="0" xfId="0" applyFont="1" applyFill="1" applyBorder="1" applyAlignment="1">
      <alignment horizontal="left" vertic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165" fontId="9" fillId="0" borderId="17" xfId="3" applyNumberFormat="1" applyFont="1" applyBorder="1" applyAlignment="1">
      <alignment horizontal="center" wrapText="1"/>
    </xf>
    <xf numFmtId="165" fontId="9" fillId="0" borderId="18" xfId="3" applyNumberFormat="1" applyFont="1" applyBorder="1" applyAlignment="1">
      <alignment horizontal="center" wrapText="1"/>
    </xf>
    <xf numFmtId="165" fontId="9" fillId="0" borderId="19" xfId="3" applyNumberFormat="1" applyFont="1" applyBorder="1" applyAlignment="1">
      <alignment horizontal="center" wrapText="1"/>
    </xf>
    <xf numFmtId="0" fontId="12" fillId="0" borderId="0" xfId="0" applyFont="1" applyAlignment="1">
      <alignment vertical="center"/>
    </xf>
    <xf numFmtId="0" fontId="10" fillId="3" borderId="0" xfId="0" applyFont="1" applyFill="1" applyAlignment="1">
      <alignment vertical="center"/>
    </xf>
    <xf numFmtId="0" fontId="15" fillId="0" borderId="0" xfId="0" applyFont="1" applyAlignment="1">
      <alignment horizontal="justify" vertical="center" wrapText="1"/>
    </xf>
    <xf numFmtId="0" fontId="3" fillId="4" borderId="0" xfId="4" applyFill="1" applyAlignment="1">
      <alignment horizontal="justify" vertical="center"/>
    </xf>
    <xf numFmtId="0" fontId="10" fillId="0" borderId="0" xfId="0" applyFont="1"/>
  </cellXfs>
  <cellStyles count="5">
    <cellStyle name="Comma" xfId="3" builtinId="3"/>
    <cellStyle name="Followed Hyperlink" xfId="2" builtinId="9" hidden="1"/>
    <cellStyle name="Hyperlink" xfId="1" builtinId="8" hidden="1"/>
    <cellStyle name="Hyperlink" xfId="4"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76-g20-subsidies-oil-gas-coal-production-japan" TargetMode="External"/><Relationship Id="rId1" Type="http://schemas.openxmlformats.org/officeDocument/2006/relationships/hyperlink" Target="http://www.odi.org/empty-promi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tabSelected="1" topLeftCell="B1" workbookViewId="0">
      <selection activeCell="B16" sqref="B16"/>
    </sheetView>
  </sheetViews>
  <sheetFormatPr defaultColWidth="8.75" defaultRowHeight="12.75" x14ac:dyDescent="0.2"/>
  <cols>
    <col min="1" max="1" width="8.75" style="8"/>
    <col min="2" max="2" width="112.75" style="8" customWidth="1"/>
    <col min="3" max="16384" width="8.75" style="8"/>
  </cols>
  <sheetData>
    <row r="1" spans="2:2" ht="36" customHeight="1" x14ac:dyDescent="0.2">
      <c r="B1" s="100" t="s">
        <v>309</v>
      </c>
    </row>
    <row r="3" spans="2:2" ht="38.25" x14ac:dyDescent="0.2">
      <c r="B3" s="101" t="s">
        <v>310</v>
      </c>
    </row>
    <row r="4" spans="2:2" ht="51" x14ac:dyDescent="0.2">
      <c r="B4" s="12" t="s">
        <v>311</v>
      </c>
    </row>
    <row r="5" spans="2:2" ht="25.5" x14ac:dyDescent="0.2">
      <c r="B5" s="12" t="s">
        <v>38</v>
      </c>
    </row>
    <row r="6" spans="2:2" x14ac:dyDescent="0.2">
      <c r="B6" s="12"/>
    </row>
    <row r="7" spans="2:2" ht="15.75" x14ac:dyDescent="0.25">
      <c r="B7" s="91" t="s">
        <v>312</v>
      </c>
    </row>
    <row r="8" spans="2:2" ht="15.75" x14ac:dyDescent="0.2">
      <c r="B8" s="102" t="s">
        <v>313</v>
      </c>
    </row>
    <row r="10" spans="2:2" x14ac:dyDescent="0.2">
      <c r="B10" s="103" t="s">
        <v>39</v>
      </c>
    </row>
    <row r="11" spans="2:2" ht="15.75" x14ac:dyDescent="0.25">
      <c r="B11" s="91" t="s">
        <v>40</v>
      </c>
    </row>
    <row r="12" spans="2:2" ht="15.75" x14ac:dyDescent="0.25">
      <c r="B12" s="91" t="s">
        <v>41</v>
      </c>
    </row>
    <row r="13" spans="2:2" ht="15.75" x14ac:dyDescent="0.25">
      <c r="B13" s="91" t="s">
        <v>42</v>
      </c>
    </row>
    <row r="14" spans="2:2" ht="15.75" x14ac:dyDescent="0.25">
      <c r="B14" s="91" t="s">
        <v>43</v>
      </c>
    </row>
    <row r="15" spans="2:2" ht="15.75" x14ac:dyDescent="0.25">
      <c r="B15" s="91" t="s">
        <v>44</v>
      </c>
    </row>
    <row r="16" spans="2:2" ht="15.75" x14ac:dyDescent="0.25">
      <c r="B16" s="91"/>
    </row>
    <row r="17" spans="2:2" ht="15.75" x14ac:dyDescent="0.25">
      <c r="B17"/>
    </row>
  </sheetData>
  <phoneticPr fontId="6"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3" sqref="A3:XFD3"/>
    </sheetView>
  </sheetViews>
  <sheetFormatPr defaultColWidth="11" defaultRowHeight="15.75" x14ac:dyDescent="0.25"/>
  <cols>
    <col min="1" max="1" width="36.75" customWidth="1"/>
    <col min="5" max="6" width="14.75" bestFit="1" customWidth="1"/>
    <col min="8" max="8" width="21.75" customWidth="1"/>
    <col min="9" max="9" width="37.25" customWidth="1"/>
    <col min="10" max="10" width="11.25" bestFit="1" customWidth="1"/>
  </cols>
  <sheetData>
    <row r="1" spans="1:10" s="14" customFormat="1" ht="12.75" x14ac:dyDescent="0.2">
      <c r="A1" s="13" t="s">
        <v>45</v>
      </c>
    </row>
    <row r="2" spans="1:10" s="14" customFormat="1" ht="13.5" thickBot="1" x14ac:dyDescent="0.25">
      <c r="A2" s="13"/>
    </row>
    <row r="3" spans="1:10" s="3" customFormat="1" ht="72.75" customHeight="1" thickBot="1" x14ac:dyDescent="0.3">
      <c r="A3" s="21" t="s">
        <v>270</v>
      </c>
      <c r="B3" s="22" t="s">
        <v>271</v>
      </c>
      <c r="C3" s="22" t="s">
        <v>272</v>
      </c>
      <c r="D3" s="22" t="s">
        <v>264</v>
      </c>
      <c r="E3" s="22" t="s">
        <v>273</v>
      </c>
      <c r="F3" s="22" t="s">
        <v>274</v>
      </c>
      <c r="G3" s="22" t="s">
        <v>92</v>
      </c>
      <c r="H3" s="22" t="s">
        <v>93</v>
      </c>
      <c r="I3" s="23" t="s">
        <v>94</v>
      </c>
    </row>
    <row r="4" spans="1:10" ht="26.25" thickBot="1" x14ac:dyDescent="0.3">
      <c r="A4" s="15" t="s">
        <v>78</v>
      </c>
      <c r="B4" s="16" t="s">
        <v>91</v>
      </c>
      <c r="C4" s="16" t="s">
        <v>211</v>
      </c>
      <c r="D4" s="16" t="s">
        <v>79</v>
      </c>
      <c r="E4" s="17">
        <v>118402046.39617011</v>
      </c>
      <c r="F4" s="17">
        <v>118402046.39617011</v>
      </c>
      <c r="G4" s="18">
        <f t="shared" ref="G4:G10" si="0">SUM(E4:F4)/2/1000000</f>
        <v>118.40204639617011</v>
      </c>
      <c r="H4" s="16" t="s">
        <v>96</v>
      </c>
      <c r="I4" s="24" t="s">
        <v>56</v>
      </c>
    </row>
    <row r="5" spans="1:10" ht="26.25" thickBot="1" x14ac:dyDescent="0.3">
      <c r="A5" s="19" t="s">
        <v>80</v>
      </c>
      <c r="B5" s="20" t="s">
        <v>91</v>
      </c>
      <c r="C5" s="20" t="s">
        <v>211</v>
      </c>
      <c r="D5" s="20" t="s">
        <v>79</v>
      </c>
      <c r="E5" s="17">
        <v>148349534.99413893</v>
      </c>
      <c r="F5" s="17">
        <v>148349534.99413893</v>
      </c>
      <c r="G5" s="18">
        <f t="shared" si="0"/>
        <v>148.34953499413893</v>
      </c>
      <c r="H5" s="16" t="s">
        <v>96</v>
      </c>
      <c r="I5" s="25"/>
      <c r="J5" s="8"/>
    </row>
    <row r="6" spans="1:10" ht="39" thickBot="1" x14ac:dyDescent="0.3">
      <c r="A6" s="19" t="s">
        <v>81</v>
      </c>
      <c r="B6" s="20" t="s">
        <v>91</v>
      </c>
      <c r="C6" s="20" t="s">
        <v>211</v>
      </c>
      <c r="D6" s="20" t="s">
        <v>82</v>
      </c>
      <c r="E6" s="17">
        <v>104132842.38107903</v>
      </c>
      <c r="F6" s="17">
        <v>104132842.38107903</v>
      </c>
      <c r="G6" s="18">
        <f t="shared" si="0"/>
        <v>104.13284238107903</v>
      </c>
      <c r="H6" s="16" t="s">
        <v>96</v>
      </c>
      <c r="I6" s="25"/>
      <c r="J6" s="8"/>
    </row>
    <row r="7" spans="1:10" ht="26.25" thickBot="1" x14ac:dyDescent="0.3">
      <c r="A7" s="19" t="s">
        <v>83</v>
      </c>
      <c r="B7" s="20" t="s">
        <v>91</v>
      </c>
      <c r="C7" s="20" t="s">
        <v>211</v>
      </c>
      <c r="D7" s="20" t="s">
        <v>79</v>
      </c>
      <c r="E7" s="17">
        <v>15760907.040200165</v>
      </c>
      <c r="F7" s="17">
        <v>15760907.040200165</v>
      </c>
      <c r="G7" s="18">
        <f t="shared" si="0"/>
        <v>15.760907040200165</v>
      </c>
      <c r="H7" s="16" t="s">
        <v>96</v>
      </c>
      <c r="I7" s="25"/>
      <c r="J7" s="8"/>
    </row>
    <row r="8" spans="1:10" ht="26.25" thickBot="1" x14ac:dyDescent="0.3">
      <c r="A8" s="19" t="s">
        <v>84</v>
      </c>
      <c r="B8" s="20" t="s">
        <v>91</v>
      </c>
      <c r="C8" s="20" t="s">
        <v>211</v>
      </c>
      <c r="D8" s="20" t="s">
        <v>85</v>
      </c>
      <c r="E8" s="17">
        <v>8175970.5271038348</v>
      </c>
      <c r="F8" s="17">
        <v>8175970.5271038348</v>
      </c>
      <c r="G8" s="18">
        <f t="shared" si="0"/>
        <v>8.1759705271038356</v>
      </c>
      <c r="H8" s="16" t="s">
        <v>96</v>
      </c>
      <c r="I8" s="25"/>
      <c r="J8" s="8"/>
    </row>
    <row r="9" spans="1:10" ht="26.25" thickBot="1" x14ac:dyDescent="0.3">
      <c r="A9" s="19" t="s">
        <v>95</v>
      </c>
      <c r="B9" s="20" t="s">
        <v>91</v>
      </c>
      <c r="C9" s="20" t="s">
        <v>86</v>
      </c>
      <c r="D9" s="20" t="s">
        <v>87</v>
      </c>
      <c r="E9" s="17">
        <v>0</v>
      </c>
      <c r="F9" s="17">
        <v>0</v>
      </c>
      <c r="G9" s="18">
        <f t="shared" si="0"/>
        <v>0</v>
      </c>
      <c r="H9" s="20" t="s">
        <v>96</v>
      </c>
      <c r="I9" s="26" t="s">
        <v>97</v>
      </c>
      <c r="J9" s="8"/>
    </row>
    <row r="10" spans="1:10" ht="26.25" thickBot="1" x14ac:dyDescent="0.3">
      <c r="A10" s="19" t="s">
        <v>88</v>
      </c>
      <c r="B10" s="20" t="s">
        <v>91</v>
      </c>
      <c r="C10" s="20" t="s">
        <v>211</v>
      </c>
      <c r="D10" s="20" t="s">
        <v>87</v>
      </c>
      <c r="E10" s="17">
        <v>9889555.601524869</v>
      </c>
      <c r="F10" s="17">
        <v>9889555.601524869</v>
      </c>
      <c r="G10" s="18">
        <f t="shared" si="0"/>
        <v>9.8895556015248687</v>
      </c>
      <c r="H10" s="16" t="s">
        <v>96</v>
      </c>
      <c r="I10" s="25"/>
      <c r="J10" s="8"/>
    </row>
    <row r="11" spans="1:10" ht="26.25" thickBot="1" x14ac:dyDescent="0.3">
      <c r="A11" s="19" t="s">
        <v>89</v>
      </c>
      <c r="B11" s="20" t="s">
        <v>91</v>
      </c>
      <c r="C11" s="20" t="s">
        <v>86</v>
      </c>
      <c r="D11" s="20" t="s">
        <v>90</v>
      </c>
      <c r="E11" s="17" t="s">
        <v>98</v>
      </c>
      <c r="F11" s="17" t="s">
        <v>98</v>
      </c>
      <c r="G11" s="18" t="s">
        <v>98</v>
      </c>
      <c r="H11" s="16" t="s">
        <v>96</v>
      </c>
      <c r="I11" s="25"/>
      <c r="J11" s="8"/>
    </row>
    <row r="12" spans="1:10" ht="26.25" thickBot="1" x14ac:dyDescent="0.3">
      <c r="A12" s="19" t="s">
        <v>50</v>
      </c>
      <c r="B12" s="20" t="s">
        <v>91</v>
      </c>
      <c r="C12" s="20" t="s">
        <v>211</v>
      </c>
      <c r="D12" s="20" t="s">
        <v>85</v>
      </c>
      <c r="E12" s="17">
        <v>167558141.71025544</v>
      </c>
      <c r="F12" s="17">
        <v>167558141.71025544</v>
      </c>
      <c r="G12" s="18">
        <f>SUM(E12:F12)/2/1000000</f>
        <v>167.55814171025546</v>
      </c>
      <c r="H12" s="16" t="s">
        <v>96</v>
      </c>
      <c r="I12" s="25"/>
      <c r="J12" s="8"/>
    </row>
    <row r="13" spans="1:10" ht="26.25" thickBot="1" x14ac:dyDescent="0.3">
      <c r="A13" s="19" t="s">
        <v>51</v>
      </c>
      <c r="B13" s="20" t="s">
        <v>91</v>
      </c>
      <c r="C13" s="20" t="s">
        <v>86</v>
      </c>
      <c r="D13" s="20" t="s">
        <v>85</v>
      </c>
      <c r="E13" s="17">
        <v>85995452.820709839</v>
      </c>
      <c r="F13" s="17">
        <v>85995452.820709839</v>
      </c>
      <c r="G13" s="18">
        <f>SUM(E13:F13)/2/1000000</f>
        <v>85.995452820709843</v>
      </c>
      <c r="H13" s="16" t="s">
        <v>96</v>
      </c>
      <c r="I13" s="25"/>
      <c r="J13" s="8"/>
    </row>
    <row r="14" spans="1:10" ht="26.25" thickBot="1" x14ac:dyDescent="0.3">
      <c r="A14" s="19" t="s">
        <v>52</v>
      </c>
      <c r="B14" s="20" t="s">
        <v>91</v>
      </c>
      <c r="C14" s="20" t="s">
        <v>211</v>
      </c>
      <c r="D14" s="20" t="s">
        <v>85</v>
      </c>
      <c r="E14" s="17">
        <v>52405015.908665545</v>
      </c>
      <c r="F14" s="17">
        <v>52405015.908665545</v>
      </c>
      <c r="G14" s="18">
        <f>SUM(E14:F14)/2/1000000</f>
        <v>52.405015908665547</v>
      </c>
      <c r="H14" s="16" t="s">
        <v>96</v>
      </c>
      <c r="I14" s="25"/>
      <c r="J14" s="8"/>
    </row>
    <row r="15" spans="1:10" ht="26.25" thickBot="1" x14ac:dyDescent="0.3">
      <c r="A15" s="19" t="s">
        <v>53</v>
      </c>
      <c r="B15" s="20" t="s">
        <v>91</v>
      </c>
      <c r="C15" s="20" t="s">
        <v>211</v>
      </c>
      <c r="D15" s="20" t="s">
        <v>85</v>
      </c>
      <c r="E15" s="17">
        <v>25808485.278327771</v>
      </c>
      <c r="F15" s="17">
        <v>25808485.278327771</v>
      </c>
      <c r="G15" s="18">
        <f>SUM(E15:F15)/2/1000000</f>
        <v>25.808485278327769</v>
      </c>
      <c r="H15" s="20" t="s">
        <v>96</v>
      </c>
      <c r="I15" s="25"/>
      <c r="J15" s="8"/>
    </row>
    <row r="16" spans="1:10" ht="26.25" thickBot="1" x14ac:dyDescent="0.3">
      <c r="A16" s="19" t="s">
        <v>54</v>
      </c>
      <c r="B16" s="20" t="s">
        <v>91</v>
      </c>
      <c r="C16" s="20" t="s">
        <v>86</v>
      </c>
      <c r="D16" s="20" t="s">
        <v>85</v>
      </c>
      <c r="E16" s="17"/>
      <c r="F16" s="17"/>
      <c r="G16" s="18"/>
      <c r="H16" s="20" t="s">
        <v>96</v>
      </c>
      <c r="I16" s="27" t="s">
        <v>57</v>
      </c>
      <c r="J16" s="8"/>
    </row>
    <row r="17" spans="1:8" x14ac:dyDescent="0.25">
      <c r="A17" s="10" t="s">
        <v>55</v>
      </c>
      <c r="B17" s="10"/>
      <c r="C17" s="10"/>
      <c r="D17" s="10"/>
      <c r="E17" s="86">
        <f>SUM(E4:E16)</f>
        <v>736477952.65817559</v>
      </c>
      <c r="F17" s="86">
        <f>SUM(F4:F16)</f>
        <v>736477952.65817559</v>
      </c>
      <c r="G17" s="11">
        <f>SUM(G4:G16)</f>
        <v>736.47795265817558</v>
      </c>
      <c r="H17" s="9"/>
    </row>
    <row r="18" spans="1:8" x14ac:dyDescent="0.25">
      <c r="A18" s="10"/>
      <c r="B18" s="10"/>
      <c r="C18" s="10"/>
      <c r="D18" s="10"/>
      <c r="E18" s="10"/>
      <c r="F18" s="10"/>
    </row>
    <row r="19" spans="1:8" x14ac:dyDescent="0.25">
      <c r="A19" s="7"/>
    </row>
  </sheetData>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sqref="A1:H1"/>
    </sheetView>
  </sheetViews>
  <sheetFormatPr defaultColWidth="11" defaultRowHeight="15" x14ac:dyDescent="0.2"/>
  <cols>
    <col min="1" max="1" width="11" style="88"/>
    <col min="2" max="2" width="110.75" style="88" customWidth="1"/>
    <col min="3" max="16384" width="11" style="88"/>
  </cols>
  <sheetData>
    <row r="1" spans="1:8" s="14" customFormat="1" ht="12.75" x14ac:dyDescent="0.2">
      <c r="A1" s="92" t="s">
        <v>46</v>
      </c>
      <c r="B1" s="92"/>
      <c r="C1" s="92"/>
      <c r="D1" s="92"/>
      <c r="E1" s="92"/>
      <c r="F1" s="92"/>
      <c r="G1" s="92"/>
      <c r="H1" s="92"/>
    </row>
    <row r="2" spans="1:8" s="14" customFormat="1" ht="12.75" x14ac:dyDescent="0.2">
      <c r="A2" s="87"/>
      <c r="B2" s="87"/>
      <c r="C2" s="87"/>
      <c r="D2" s="87"/>
      <c r="E2" s="87"/>
      <c r="F2" s="87"/>
      <c r="G2" s="87"/>
      <c r="H2" s="87"/>
    </row>
    <row r="3" spans="1:8" ht="51" x14ac:dyDescent="0.2">
      <c r="B3" s="68" t="s">
        <v>308</v>
      </c>
    </row>
    <row r="4" spans="1:8" x14ac:dyDescent="0.2">
      <c r="B4" s="89"/>
    </row>
    <row r="5" spans="1:8" x14ac:dyDescent="0.2">
      <c r="B5" s="89"/>
    </row>
  </sheetData>
  <mergeCells count="1">
    <mergeCell ref="A1:H1"/>
  </mergeCells>
  <phoneticPr fontId="6"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D1"/>
    </sheetView>
  </sheetViews>
  <sheetFormatPr defaultColWidth="11" defaultRowHeight="12.75" x14ac:dyDescent="0.2"/>
  <cols>
    <col min="1" max="1" width="35.5" style="1" customWidth="1"/>
    <col min="2" max="3" width="7.75" style="1" customWidth="1"/>
    <col min="4" max="4" width="8.25" style="1" customWidth="1"/>
    <col min="5" max="5" width="10.5" style="1" customWidth="1"/>
    <col min="6" max="6" width="10.25" style="1" customWidth="1"/>
    <col min="7" max="7" width="12.25" style="1" customWidth="1"/>
    <col min="8" max="16384" width="11" style="1"/>
  </cols>
  <sheetData>
    <row r="1" spans="1:8" x14ac:dyDescent="0.2">
      <c r="A1" s="99" t="s">
        <v>47</v>
      </c>
      <c r="B1" s="99"/>
      <c r="C1" s="99"/>
      <c r="D1" s="99"/>
      <c r="E1" s="8"/>
      <c r="F1" s="8"/>
      <c r="G1" s="8"/>
      <c r="H1" s="8"/>
    </row>
    <row r="2" spans="1:8" ht="13.5" thickBot="1" x14ac:dyDescent="0.25">
      <c r="A2" s="8"/>
      <c r="B2" s="8"/>
      <c r="C2" s="8"/>
      <c r="D2" s="8"/>
      <c r="E2" s="8"/>
      <c r="F2" s="8"/>
      <c r="G2" s="8"/>
      <c r="H2" s="8"/>
    </row>
    <row r="3" spans="1:8" ht="51.75" thickBot="1" x14ac:dyDescent="0.25">
      <c r="A3" s="42" t="s">
        <v>275</v>
      </c>
      <c r="B3" s="35" t="s">
        <v>0</v>
      </c>
      <c r="C3" s="35" t="s">
        <v>1</v>
      </c>
      <c r="D3" s="35" t="s">
        <v>2</v>
      </c>
      <c r="E3" s="35" t="s">
        <v>3</v>
      </c>
      <c r="F3" s="41" t="s">
        <v>4</v>
      </c>
      <c r="G3" s="42" t="s">
        <v>268</v>
      </c>
    </row>
    <row r="4" spans="1:8" x14ac:dyDescent="0.2">
      <c r="A4" s="93" t="s">
        <v>276</v>
      </c>
      <c r="B4" s="94"/>
      <c r="C4" s="94"/>
      <c r="D4" s="94"/>
      <c r="E4" s="94"/>
      <c r="F4" s="94"/>
      <c r="G4" s="95"/>
    </row>
    <row r="5" spans="1:8" x14ac:dyDescent="0.2">
      <c r="A5" s="32" t="s">
        <v>295</v>
      </c>
      <c r="B5" s="30">
        <v>0</v>
      </c>
      <c r="C5" s="30">
        <v>106</v>
      </c>
      <c r="D5" s="30">
        <v>368.96852000000001</v>
      </c>
      <c r="E5" s="30">
        <v>0</v>
      </c>
      <c r="F5" s="30">
        <f>SUM(B5:E5)</f>
        <v>474.96852000000001</v>
      </c>
      <c r="G5" s="33">
        <f>F5/2</f>
        <v>237.48426000000001</v>
      </c>
    </row>
    <row r="6" spans="1:8" x14ac:dyDescent="0.2">
      <c r="A6" s="32" t="s">
        <v>5</v>
      </c>
      <c r="B6" s="30"/>
      <c r="C6" s="30"/>
      <c r="D6" s="30"/>
      <c r="E6" s="30">
        <v>228</v>
      </c>
      <c r="F6" s="30">
        <f>SUM(B6:E6)</f>
        <v>228</v>
      </c>
      <c r="G6" s="33">
        <f>F6/2</f>
        <v>114</v>
      </c>
    </row>
    <row r="7" spans="1:8" ht="22.9" customHeight="1" x14ac:dyDescent="0.2">
      <c r="A7" s="36" t="s">
        <v>269</v>
      </c>
      <c r="B7" s="31">
        <f>SUM(B5:B6)</f>
        <v>0</v>
      </c>
      <c r="C7" s="31">
        <f t="shared" ref="C7:F7" si="0">SUM(C5:C6)</f>
        <v>106</v>
      </c>
      <c r="D7" s="31">
        <f t="shared" si="0"/>
        <v>368.96852000000001</v>
      </c>
      <c r="E7" s="31">
        <f t="shared" si="0"/>
        <v>228</v>
      </c>
      <c r="F7" s="31">
        <f t="shared" si="0"/>
        <v>702.96852000000001</v>
      </c>
      <c r="G7" s="31">
        <f>SUM(G5:G6)</f>
        <v>351.48426000000001</v>
      </c>
    </row>
    <row r="8" spans="1:8" x14ac:dyDescent="0.2">
      <c r="A8" s="96" t="s">
        <v>277</v>
      </c>
      <c r="B8" s="97"/>
      <c r="C8" s="97"/>
      <c r="D8" s="97"/>
      <c r="E8" s="97"/>
      <c r="F8" s="97"/>
      <c r="G8" s="98"/>
    </row>
    <row r="9" spans="1:8" x14ac:dyDescent="0.2">
      <c r="A9" s="32" t="s">
        <v>295</v>
      </c>
      <c r="B9" s="30">
        <v>350</v>
      </c>
      <c r="C9" s="30">
        <v>2084.7392</v>
      </c>
      <c r="D9" s="30">
        <v>10280.25268</v>
      </c>
      <c r="E9" s="30">
        <v>9439.6284880000003</v>
      </c>
      <c r="F9" s="30">
        <f>SUM(B9:E9)</f>
        <v>22154.620368</v>
      </c>
      <c r="G9" s="33">
        <f>F9/2</f>
        <v>11077.310184</v>
      </c>
    </row>
    <row r="10" spans="1:8" x14ac:dyDescent="0.2">
      <c r="A10" s="32" t="s">
        <v>220</v>
      </c>
      <c r="B10" s="34">
        <v>0</v>
      </c>
      <c r="C10" s="34">
        <v>2061.0059080000001</v>
      </c>
      <c r="D10" s="34">
        <v>1296</v>
      </c>
      <c r="E10" s="34">
        <v>5731.7970319999995</v>
      </c>
      <c r="F10" s="30">
        <f>SUM(B10:E10)</f>
        <v>9088.8029399999996</v>
      </c>
      <c r="G10" s="33">
        <f>F10/2</f>
        <v>4544.4014699999998</v>
      </c>
    </row>
    <row r="11" spans="1:8" ht="25.5" x14ac:dyDescent="0.2">
      <c r="A11" s="32" t="s">
        <v>219</v>
      </c>
      <c r="B11" s="30">
        <v>7.4002990000000004</v>
      </c>
      <c r="C11" s="30">
        <v>0</v>
      </c>
      <c r="D11" s="30">
        <v>3086.7558500000005</v>
      </c>
      <c r="E11" s="30">
        <v>0</v>
      </c>
      <c r="F11" s="30">
        <f>SUM(B11:E11)</f>
        <v>3094.1561490000004</v>
      </c>
      <c r="G11" s="33">
        <f>F11/2</f>
        <v>1547.0780745000002</v>
      </c>
      <c r="H11" s="28"/>
    </row>
    <row r="12" spans="1:8" x14ac:dyDescent="0.2">
      <c r="A12" s="32" t="s">
        <v>218</v>
      </c>
      <c r="B12" s="30">
        <v>0</v>
      </c>
      <c r="C12" s="30">
        <v>1063.6727599999999</v>
      </c>
      <c r="D12" s="30">
        <v>0</v>
      </c>
      <c r="E12" s="30">
        <v>813.86829</v>
      </c>
      <c r="F12" s="30">
        <f t="shared" ref="F12" si="1">SUM(B12:E12)</f>
        <v>1877.5410499999998</v>
      </c>
      <c r="G12" s="33">
        <f t="shared" ref="G12" si="2">F12/2</f>
        <v>938.77052499999991</v>
      </c>
    </row>
    <row r="13" spans="1:8" x14ac:dyDescent="0.2">
      <c r="A13" s="32" t="s">
        <v>5</v>
      </c>
      <c r="B13" s="30"/>
      <c r="C13" s="30"/>
      <c r="D13" s="30">
        <v>111</v>
      </c>
      <c r="E13" s="30">
        <v>150</v>
      </c>
      <c r="F13" s="30">
        <f>SUM(B13:E13)</f>
        <v>261</v>
      </c>
      <c r="G13" s="33">
        <f>F13/2</f>
        <v>130.5</v>
      </c>
    </row>
    <row r="14" spans="1:8" x14ac:dyDescent="0.2">
      <c r="A14" s="32" t="s">
        <v>6</v>
      </c>
      <c r="B14" s="30">
        <v>1</v>
      </c>
      <c r="C14" s="30">
        <v>169</v>
      </c>
      <c r="D14" s="30">
        <v>177</v>
      </c>
      <c r="E14" s="30">
        <v>532</v>
      </c>
      <c r="F14" s="30">
        <v>879</v>
      </c>
      <c r="G14" s="33">
        <v>439.5</v>
      </c>
      <c r="H14" s="28"/>
    </row>
    <row r="15" spans="1:8" ht="28.9" customHeight="1" x14ac:dyDescent="0.2">
      <c r="A15" s="36" t="s">
        <v>262</v>
      </c>
      <c r="B15" s="31">
        <f t="shared" ref="B15:G15" si="3">SUM(B9:B14)</f>
        <v>358.40029900000002</v>
      </c>
      <c r="C15" s="31">
        <f t="shared" si="3"/>
        <v>5378.4178680000005</v>
      </c>
      <c r="D15" s="31">
        <f t="shared" si="3"/>
        <v>14951.008529999999</v>
      </c>
      <c r="E15" s="31">
        <f t="shared" si="3"/>
        <v>16667.293810000003</v>
      </c>
      <c r="F15" s="31">
        <f t="shared" si="3"/>
        <v>37355.120507</v>
      </c>
      <c r="G15" s="37">
        <f t="shared" si="3"/>
        <v>18677.5602535</v>
      </c>
    </row>
    <row r="16" spans="1:8" s="6" customFormat="1" ht="13.15" customHeight="1" x14ac:dyDescent="0.2">
      <c r="A16" s="82"/>
      <c r="B16" s="83"/>
      <c r="C16" s="83"/>
      <c r="D16" s="83"/>
      <c r="E16" s="83"/>
      <c r="F16" s="83"/>
      <c r="G16" s="84"/>
    </row>
    <row r="17" spans="1:7" ht="13.5" thickBot="1" x14ac:dyDescent="0.25">
      <c r="A17" s="38" t="s">
        <v>263</v>
      </c>
      <c r="B17" s="39">
        <f>SUM(B12:B15)</f>
        <v>359.40029900000002</v>
      </c>
      <c r="C17" s="39">
        <f>SUM(C15,C7)</f>
        <v>5484.4178680000005</v>
      </c>
      <c r="D17" s="39">
        <f>SUM(D15,D7)</f>
        <v>15319.97705</v>
      </c>
      <c r="E17" s="39">
        <f>SUM(E15,E7)</f>
        <v>16895.293810000003</v>
      </c>
      <c r="F17" s="39">
        <f>SUM(F15,F7)</f>
        <v>38058.089027000002</v>
      </c>
      <c r="G17" s="40">
        <f>SUM(G15,G7)</f>
        <v>19029.044513500001</v>
      </c>
    </row>
    <row r="18" spans="1:7" x14ac:dyDescent="0.2">
      <c r="A18" s="8"/>
      <c r="B18" s="8"/>
      <c r="C18" s="8"/>
      <c r="D18" s="8"/>
      <c r="E18" s="8"/>
      <c r="F18" s="8"/>
      <c r="G18" s="85"/>
    </row>
  </sheetData>
  <mergeCells count="3">
    <mergeCell ref="A4:G4"/>
    <mergeCell ref="A8:G8"/>
    <mergeCell ref="A1:D1"/>
  </mergeCells>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sqref="A1:F1"/>
    </sheetView>
  </sheetViews>
  <sheetFormatPr defaultColWidth="11" defaultRowHeight="15.75" x14ac:dyDescent="0.25"/>
  <cols>
    <col min="1" max="1" width="34" customWidth="1"/>
    <col min="7" max="7" width="14" bestFit="1" customWidth="1"/>
    <col min="8" max="8" width="11.25" bestFit="1" customWidth="1"/>
  </cols>
  <sheetData>
    <row r="1" spans="1:9" x14ac:dyDescent="0.25">
      <c r="A1" s="99" t="s">
        <v>48</v>
      </c>
      <c r="B1" s="99"/>
      <c r="C1" s="99"/>
      <c r="D1" s="99"/>
      <c r="E1" s="99"/>
      <c r="F1" s="99"/>
      <c r="G1" s="43"/>
      <c r="H1" s="43"/>
    </row>
    <row r="2" spans="1:9" ht="16.5" thickBot="1" x14ac:dyDescent="0.3"/>
    <row r="3" spans="1:9" s="2" customFormat="1" ht="36" customHeight="1" thickBot="1" x14ac:dyDescent="0.3">
      <c r="A3" s="46" t="s">
        <v>284</v>
      </c>
      <c r="B3" s="46" t="s">
        <v>278</v>
      </c>
      <c r="C3" s="46" t="s">
        <v>283</v>
      </c>
      <c r="D3" s="46" t="s">
        <v>279</v>
      </c>
      <c r="E3" s="46" t="s">
        <v>280</v>
      </c>
      <c r="F3" s="46" t="s">
        <v>264</v>
      </c>
      <c r="G3" s="46" t="s">
        <v>281</v>
      </c>
      <c r="H3" s="47" t="s">
        <v>282</v>
      </c>
      <c r="I3" s="48" t="s">
        <v>49</v>
      </c>
    </row>
    <row r="4" spans="1:9" s="2" customFormat="1" x14ac:dyDescent="0.25">
      <c r="A4" s="52" t="s">
        <v>295</v>
      </c>
      <c r="B4" s="53" t="s">
        <v>296</v>
      </c>
      <c r="C4" s="53" t="s">
        <v>299</v>
      </c>
      <c r="D4" s="53" t="s">
        <v>300</v>
      </c>
      <c r="E4" s="54" t="s">
        <v>288</v>
      </c>
      <c r="F4" s="54" t="s">
        <v>290</v>
      </c>
      <c r="G4" s="75">
        <v>223168520</v>
      </c>
      <c r="H4" s="54">
        <v>2013</v>
      </c>
      <c r="I4" s="55" t="s">
        <v>301</v>
      </c>
    </row>
    <row r="5" spans="1:9" s="2" customFormat="1" x14ac:dyDescent="0.25">
      <c r="A5" s="56" t="s">
        <v>295</v>
      </c>
      <c r="B5" s="50" t="s">
        <v>297</v>
      </c>
      <c r="C5" s="50" t="s">
        <v>299</v>
      </c>
      <c r="D5" s="50" t="s">
        <v>302</v>
      </c>
      <c r="E5" s="51" t="s">
        <v>303</v>
      </c>
      <c r="F5" s="51" t="s">
        <v>304</v>
      </c>
      <c r="G5" s="76">
        <v>106260000</v>
      </c>
      <c r="H5" s="51">
        <v>2013</v>
      </c>
      <c r="I5" s="57" t="s">
        <v>305</v>
      </c>
    </row>
    <row r="6" spans="1:9" s="4" customFormat="1" x14ac:dyDescent="0.25">
      <c r="A6" s="56" t="s">
        <v>295</v>
      </c>
      <c r="B6" s="50" t="s">
        <v>298</v>
      </c>
      <c r="C6" s="50" t="s">
        <v>299</v>
      </c>
      <c r="D6" s="50" t="s">
        <v>306</v>
      </c>
      <c r="E6" s="51" t="s">
        <v>288</v>
      </c>
      <c r="F6" s="51" t="s">
        <v>290</v>
      </c>
      <c r="G6" s="76">
        <v>145800000</v>
      </c>
      <c r="H6" s="51">
        <v>2013</v>
      </c>
      <c r="I6" s="57" t="s">
        <v>307</v>
      </c>
    </row>
    <row r="7" spans="1:9" s="73" customFormat="1" ht="16.5" thickBot="1" x14ac:dyDescent="0.3">
      <c r="A7" s="77" t="s">
        <v>29</v>
      </c>
      <c r="B7" s="58" t="s">
        <v>30</v>
      </c>
      <c r="C7" s="58" t="s">
        <v>31</v>
      </c>
      <c r="D7" s="58" t="s">
        <v>12</v>
      </c>
      <c r="E7" s="58" t="s">
        <v>32</v>
      </c>
      <c r="F7" s="58" t="s">
        <v>33</v>
      </c>
      <c r="G7" s="78">
        <v>227976000</v>
      </c>
      <c r="H7" s="58">
        <v>2013</v>
      </c>
      <c r="I7" s="79" t="s">
        <v>34</v>
      </c>
    </row>
    <row r="8" spans="1:9" x14ac:dyDescent="0.25">
      <c r="A8" s="44"/>
      <c r="B8" s="44"/>
      <c r="C8" s="44"/>
      <c r="D8" s="44"/>
      <c r="E8" s="44"/>
      <c r="F8" s="44"/>
      <c r="G8" s="44"/>
      <c r="H8" s="44"/>
      <c r="I8" s="44"/>
    </row>
    <row r="9" spans="1:9" x14ac:dyDescent="0.25">
      <c r="A9" s="45" t="s">
        <v>58</v>
      </c>
      <c r="B9" s="44" t="s">
        <v>294</v>
      </c>
      <c r="C9" s="44" t="s">
        <v>294</v>
      </c>
      <c r="D9" s="44"/>
      <c r="E9" s="44" t="s">
        <v>294</v>
      </c>
      <c r="F9" s="44"/>
      <c r="G9" s="90">
        <f>SUM(G4:G7)</f>
        <v>703204520</v>
      </c>
      <c r="H9" s="90">
        <f>G9/2</f>
        <v>351602260</v>
      </c>
      <c r="I9" s="44"/>
    </row>
    <row r="10" spans="1:9" x14ac:dyDescent="0.25">
      <c r="A10" s="5"/>
      <c r="B10" s="5"/>
      <c r="C10" s="5"/>
      <c r="D10" s="5"/>
      <c r="E10" s="5"/>
      <c r="F10" s="5"/>
      <c r="G10" s="5"/>
      <c r="H10" s="5"/>
      <c r="I10" s="5"/>
    </row>
    <row r="11" spans="1:9" x14ac:dyDescent="0.25">
      <c r="A11" s="5"/>
      <c r="B11" s="5"/>
      <c r="C11" s="5"/>
      <c r="D11" s="5"/>
      <c r="E11" s="5"/>
      <c r="F11" s="5"/>
      <c r="G11" s="5"/>
      <c r="H11" s="5"/>
      <c r="I11" s="5"/>
    </row>
    <row r="12" spans="1:9" x14ac:dyDescent="0.25">
      <c r="A12" s="5"/>
      <c r="B12" s="5"/>
      <c r="C12" s="5"/>
      <c r="D12" s="5"/>
      <c r="E12" s="5"/>
      <c r="F12" s="5"/>
      <c r="G12" s="5"/>
      <c r="H12" s="5"/>
      <c r="I12" s="5"/>
    </row>
    <row r="13" spans="1:9" x14ac:dyDescent="0.25">
      <c r="A13" s="5"/>
      <c r="B13" s="5"/>
      <c r="C13" s="5"/>
      <c r="D13" s="5"/>
      <c r="E13" s="5"/>
      <c r="F13" s="5"/>
      <c r="G13" s="5"/>
      <c r="H13" s="5"/>
      <c r="I13" s="5"/>
    </row>
    <row r="14" spans="1:9" s="1" customFormat="1" x14ac:dyDescent="0.25">
      <c r="A14" s="5"/>
      <c r="B14" s="5"/>
      <c r="C14" s="5"/>
      <c r="D14" s="5"/>
      <c r="E14" s="5"/>
      <c r="F14" s="5"/>
      <c r="G14" s="5"/>
      <c r="H14" s="5"/>
      <c r="I14" s="5"/>
    </row>
    <row r="15" spans="1:9" s="2" customFormat="1" x14ac:dyDescent="0.25">
      <c r="I15" s="5"/>
    </row>
    <row r="16" spans="1:9" x14ac:dyDescent="0.25">
      <c r="A16" s="5"/>
      <c r="B16" s="5"/>
      <c r="C16" s="5"/>
      <c r="D16" s="5"/>
      <c r="E16" s="5"/>
      <c r="F16" s="5"/>
      <c r="G16" s="5"/>
      <c r="H16" s="5"/>
      <c r="I16" s="5"/>
    </row>
    <row r="17" spans="1:9" x14ac:dyDescent="0.25">
      <c r="A17" s="5"/>
      <c r="B17" s="5"/>
      <c r="C17" s="5"/>
      <c r="D17" s="5"/>
      <c r="E17" s="5"/>
      <c r="F17" s="5"/>
      <c r="G17" s="5"/>
      <c r="H17" s="5"/>
      <c r="I17" s="5"/>
    </row>
    <row r="18" spans="1:9" x14ac:dyDescent="0.25">
      <c r="A18" s="5"/>
      <c r="B18" s="5"/>
      <c r="C18" s="5"/>
      <c r="D18" s="5"/>
      <c r="E18" s="5"/>
      <c r="F18" s="5"/>
      <c r="G18" s="5"/>
      <c r="H18" s="5"/>
      <c r="I18" s="5"/>
    </row>
    <row r="19" spans="1:9" x14ac:dyDescent="0.25">
      <c r="A19" s="5"/>
      <c r="B19" s="5"/>
      <c r="C19" s="5"/>
      <c r="D19" s="5"/>
      <c r="E19" s="5"/>
      <c r="F19" s="5"/>
      <c r="G19" s="5"/>
      <c r="H19" s="5"/>
      <c r="I19" s="5"/>
    </row>
    <row r="20" spans="1:9" x14ac:dyDescent="0.25">
      <c r="A20" s="5"/>
      <c r="B20" s="5"/>
      <c r="C20" s="5"/>
      <c r="D20" s="5"/>
      <c r="E20" s="5"/>
      <c r="F20" s="5"/>
      <c r="G20" s="5"/>
      <c r="H20" s="5"/>
      <c r="I20" s="5"/>
    </row>
    <row r="21" spans="1:9" x14ac:dyDescent="0.25">
      <c r="A21" s="5"/>
      <c r="B21" s="5"/>
      <c r="C21" s="5"/>
      <c r="D21" s="5"/>
      <c r="E21" s="5"/>
      <c r="F21" s="5"/>
      <c r="G21" s="5"/>
      <c r="H21" s="5"/>
      <c r="I21" s="5"/>
    </row>
    <row r="22" spans="1:9" x14ac:dyDescent="0.25">
      <c r="A22" s="5"/>
      <c r="B22" s="5"/>
      <c r="C22" s="5"/>
      <c r="D22" s="5"/>
      <c r="E22" s="5"/>
      <c r="F22" s="5"/>
      <c r="G22" s="5"/>
      <c r="H22" s="5"/>
      <c r="I22" s="5"/>
    </row>
    <row r="23" spans="1:9" x14ac:dyDescent="0.25">
      <c r="A23" s="5"/>
      <c r="B23" s="5"/>
      <c r="C23" s="5"/>
      <c r="D23" s="5"/>
      <c r="E23" s="5"/>
      <c r="F23" s="5"/>
      <c r="G23" s="5"/>
      <c r="H23" s="5"/>
      <c r="I23" s="5"/>
    </row>
    <row r="24" spans="1:9" x14ac:dyDescent="0.25">
      <c r="A24" s="5"/>
      <c r="B24" s="5"/>
      <c r="C24" s="5"/>
      <c r="D24" s="5"/>
      <c r="E24" s="5"/>
      <c r="F24" s="5"/>
      <c r="G24" s="5"/>
      <c r="H24" s="5"/>
      <c r="I24" s="5"/>
    </row>
    <row r="25" spans="1:9" x14ac:dyDescent="0.25">
      <c r="A25" s="5"/>
      <c r="B25" s="5"/>
      <c r="C25" s="5"/>
      <c r="D25" s="5"/>
      <c r="E25" s="5"/>
      <c r="F25" s="5"/>
      <c r="G25" s="5"/>
      <c r="H25" s="5"/>
      <c r="I25" s="5"/>
    </row>
    <row r="26" spans="1:9" x14ac:dyDescent="0.25">
      <c r="A26" s="5"/>
      <c r="B26" s="5"/>
      <c r="C26" s="5"/>
      <c r="D26" s="5"/>
      <c r="E26" s="5"/>
      <c r="F26" s="5"/>
      <c r="G26" s="5"/>
      <c r="H26" s="5"/>
      <c r="I26" s="5"/>
    </row>
    <row r="27" spans="1:9" x14ac:dyDescent="0.25">
      <c r="A27" s="5"/>
      <c r="B27" s="5"/>
      <c r="C27" s="5"/>
      <c r="D27" s="5"/>
      <c r="E27" s="5"/>
      <c r="F27" s="5"/>
      <c r="G27" s="5"/>
      <c r="H27" s="5"/>
      <c r="I27" s="5"/>
    </row>
    <row r="28" spans="1:9" x14ac:dyDescent="0.25">
      <c r="A28" s="5"/>
      <c r="B28" s="5"/>
      <c r="C28" s="5"/>
      <c r="D28" s="5"/>
      <c r="E28" s="5"/>
      <c r="F28" s="5"/>
      <c r="G28" s="5"/>
      <c r="H28" s="5"/>
      <c r="I28" s="5"/>
    </row>
    <row r="29" spans="1:9" x14ac:dyDescent="0.25">
      <c r="A29" s="5"/>
      <c r="B29" s="5"/>
      <c r="C29" s="5"/>
      <c r="D29" s="5"/>
      <c r="E29" s="5"/>
      <c r="F29" s="5"/>
      <c r="G29" s="5"/>
      <c r="H29" s="5"/>
      <c r="I29" s="5"/>
    </row>
    <row r="30" spans="1:9" x14ac:dyDescent="0.25">
      <c r="A30" s="5"/>
      <c r="B30" s="5"/>
      <c r="C30" s="5"/>
      <c r="D30" s="5"/>
      <c r="E30" s="5"/>
      <c r="F30" s="5"/>
      <c r="G30" s="5"/>
      <c r="H30" s="5"/>
      <c r="I30" s="5"/>
    </row>
    <row r="31" spans="1:9" x14ac:dyDescent="0.25">
      <c r="A31" s="5"/>
      <c r="B31" s="5"/>
      <c r="C31" s="5"/>
      <c r="D31" s="5"/>
      <c r="E31" s="5"/>
      <c r="F31" s="5"/>
      <c r="G31" s="5"/>
      <c r="H31" s="5"/>
      <c r="I31" s="5"/>
    </row>
    <row r="32" spans="1:9" x14ac:dyDescent="0.25">
      <c r="A32" s="5"/>
      <c r="B32" s="5"/>
      <c r="C32" s="5"/>
      <c r="D32" s="5"/>
      <c r="E32" s="5"/>
      <c r="F32" s="5"/>
      <c r="G32" s="5"/>
      <c r="H32" s="5"/>
      <c r="I32" s="5"/>
    </row>
    <row r="33" spans="1:9" x14ac:dyDescent="0.25">
      <c r="A33" s="5"/>
      <c r="B33" s="5"/>
      <c r="C33" s="5"/>
      <c r="D33" s="5"/>
      <c r="E33" s="5"/>
      <c r="F33" s="5"/>
      <c r="G33" s="5"/>
      <c r="H33" s="5"/>
      <c r="I33" s="5"/>
    </row>
    <row r="34" spans="1:9" x14ac:dyDescent="0.25">
      <c r="A34" s="5"/>
      <c r="B34" s="5"/>
      <c r="C34" s="5"/>
      <c r="D34" s="5"/>
      <c r="E34" s="5"/>
      <c r="F34" s="5"/>
      <c r="G34" s="5"/>
      <c r="H34" s="5"/>
      <c r="I34" s="5"/>
    </row>
    <row r="35" spans="1:9" x14ac:dyDescent="0.25">
      <c r="A35" s="5"/>
      <c r="B35" s="5"/>
      <c r="C35" s="5"/>
      <c r="D35" s="5"/>
      <c r="E35" s="5"/>
      <c r="F35" s="5"/>
      <c r="G35" s="5"/>
      <c r="H35" s="5"/>
      <c r="I35" s="5"/>
    </row>
    <row r="36" spans="1:9" x14ac:dyDescent="0.25">
      <c r="A36" s="5"/>
      <c r="B36" s="5"/>
      <c r="C36" s="5"/>
      <c r="D36" s="5"/>
      <c r="E36" s="5"/>
      <c r="F36" s="5"/>
      <c r="G36" s="5"/>
      <c r="H36" s="5"/>
      <c r="I36" s="5"/>
    </row>
    <row r="37" spans="1:9" x14ac:dyDescent="0.25">
      <c r="A37" s="5"/>
      <c r="B37" s="5"/>
      <c r="C37" s="5"/>
      <c r="D37" s="5"/>
      <c r="E37" s="5"/>
      <c r="F37" s="5"/>
      <c r="G37" s="5"/>
      <c r="H37" s="5"/>
      <c r="I37" s="5"/>
    </row>
    <row r="38" spans="1:9" x14ac:dyDescent="0.25">
      <c r="A38" s="5"/>
      <c r="B38" s="5"/>
      <c r="C38" s="5"/>
      <c r="D38" s="5"/>
      <c r="E38" s="5"/>
      <c r="F38" s="5"/>
      <c r="G38" s="5"/>
      <c r="H38" s="5"/>
      <c r="I38" s="5"/>
    </row>
    <row r="39" spans="1:9" x14ac:dyDescent="0.25">
      <c r="A39" s="5"/>
      <c r="B39" s="5"/>
      <c r="C39" s="5"/>
      <c r="D39" s="5"/>
      <c r="E39" s="5"/>
      <c r="F39" s="5"/>
      <c r="G39" s="5"/>
      <c r="H39" s="5"/>
      <c r="I39" s="5"/>
    </row>
    <row r="40" spans="1:9" x14ac:dyDescent="0.25">
      <c r="A40" s="5"/>
      <c r="B40" s="5"/>
      <c r="C40" s="5"/>
      <c r="D40" s="5"/>
      <c r="E40" s="5"/>
      <c r="F40" s="5"/>
      <c r="G40" s="5"/>
      <c r="H40" s="5"/>
      <c r="I40" s="5"/>
    </row>
    <row r="41" spans="1:9" x14ac:dyDescent="0.25">
      <c r="A41" s="5"/>
      <c r="B41" s="5"/>
      <c r="C41" s="5"/>
      <c r="D41" s="5"/>
      <c r="E41" s="5"/>
      <c r="F41" s="5"/>
      <c r="G41" s="5"/>
      <c r="H41" s="5"/>
      <c r="I41" s="5"/>
    </row>
    <row r="42" spans="1:9" x14ac:dyDescent="0.25">
      <c r="A42" s="5"/>
      <c r="B42" s="5"/>
      <c r="C42" s="5"/>
      <c r="D42" s="5"/>
      <c r="E42" s="5"/>
      <c r="F42" s="5"/>
      <c r="G42" s="5"/>
      <c r="H42" s="5"/>
      <c r="I42" s="5"/>
    </row>
    <row r="43" spans="1:9" x14ac:dyDescent="0.25">
      <c r="A43" s="5"/>
      <c r="B43" s="5"/>
      <c r="C43" s="5"/>
      <c r="D43" s="5"/>
      <c r="E43" s="5"/>
      <c r="F43" s="5"/>
      <c r="G43" s="5"/>
      <c r="H43" s="5"/>
      <c r="I43" s="5"/>
    </row>
    <row r="44" spans="1:9" x14ac:dyDescent="0.25">
      <c r="A44" s="5"/>
      <c r="B44" s="5"/>
      <c r="C44" s="5"/>
      <c r="D44" s="5"/>
      <c r="E44" s="5"/>
      <c r="F44" s="5"/>
      <c r="G44" s="5"/>
      <c r="H44" s="5"/>
      <c r="I44" s="5"/>
    </row>
    <row r="45" spans="1:9" x14ac:dyDescent="0.25">
      <c r="A45" s="5"/>
      <c r="B45" s="5"/>
      <c r="C45" s="5"/>
      <c r="D45" s="5"/>
      <c r="E45" s="5"/>
      <c r="F45" s="5"/>
      <c r="G45" s="5"/>
      <c r="H45" s="5"/>
      <c r="I45" s="5"/>
    </row>
    <row r="46" spans="1:9" x14ac:dyDescent="0.25">
      <c r="A46" s="5"/>
      <c r="B46" s="5"/>
      <c r="C46" s="5"/>
      <c r="D46" s="5"/>
      <c r="E46" s="5"/>
      <c r="F46" s="5"/>
      <c r="G46" s="5"/>
      <c r="H46" s="5"/>
      <c r="I46" s="5"/>
    </row>
    <row r="47" spans="1:9" x14ac:dyDescent="0.25">
      <c r="A47" s="5"/>
      <c r="B47" s="5"/>
      <c r="C47" s="5"/>
      <c r="D47" s="5"/>
      <c r="E47" s="5"/>
      <c r="F47" s="5"/>
      <c r="G47" s="5"/>
      <c r="H47" s="5"/>
      <c r="I47" s="5"/>
    </row>
    <row r="48" spans="1:9" x14ac:dyDescent="0.25">
      <c r="A48" s="5"/>
      <c r="B48" s="5"/>
      <c r="C48" s="5"/>
      <c r="D48" s="5"/>
      <c r="E48" s="5"/>
      <c r="F48" s="5"/>
      <c r="G48" s="5"/>
      <c r="H48" s="5"/>
      <c r="I48" s="5"/>
    </row>
    <row r="49" spans="1:9" x14ac:dyDescent="0.25">
      <c r="A49" s="5"/>
      <c r="B49" s="5"/>
      <c r="C49" s="5"/>
      <c r="D49" s="5"/>
      <c r="E49" s="5"/>
      <c r="F49" s="5"/>
      <c r="G49" s="5"/>
      <c r="H49" s="5"/>
      <c r="I49" s="5"/>
    </row>
    <row r="50" spans="1:9" x14ac:dyDescent="0.25">
      <c r="A50" s="5"/>
      <c r="B50" s="5"/>
      <c r="C50" s="5"/>
      <c r="D50" s="5"/>
      <c r="E50" s="5"/>
      <c r="F50" s="5"/>
      <c r="G50" s="5"/>
      <c r="H50" s="5"/>
      <c r="I50" s="5"/>
    </row>
  </sheetData>
  <mergeCells count="1">
    <mergeCell ref="A1:F1"/>
  </mergeCells>
  <phoneticPr fontId="6"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ColWidth="10.75" defaultRowHeight="12.75" x14ac:dyDescent="0.2"/>
  <cols>
    <col min="1" max="1" width="20" style="68" customWidth="1"/>
    <col min="2" max="2" width="28.75" style="68" customWidth="1"/>
    <col min="3" max="3" width="12.25" style="68" customWidth="1"/>
    <col min="4" max="4" width="50.75" style="68" customWidth="1"/>
    <col min="5" max="6" width="12.25" style="68" customWidth="1"/>
    <col min="7" max="7" width="18.5" style="68" customWidth="1"/>
    <col min="8" max="8" width="12.25" style="68" customWidth="1"/>
    <col min="9" max="9" width="19.5" style="68" customWidth="1"/>
    <col min="10" max="10" width="14" style="68" bestFit="1" customWidth="1"/>
    <col min="11" max="16384" width="10.75" style="68"/>
  </cols>
  <sheetData>
    <row r="1" spans="1:9" s="8" customFormat="1" x14ac:dyDescent="0.2">
      <c r="A1" s="29" t="s">
        <v>37</v>
      </c>
    </row>
    <row r="3" spans="1:9" ht="36" customHeight="1" x14ac:dyDescent="0.2">
      <c r="A3" s="72" t="s">
        <v>284</v>
      </c>
      <c r="B3" s="72" t="s">
        <v>278</v>
      </c>
      <c r="C3" s="72" t="s">
        <v>283</v>
      </c>
      <c r="D3" s="72" t="s">
        <v>279</v>
      </c>
      <c r="E3" s="72" t="s">
        <v>280</v>
      </c>
      <c r="F3" s="72" t="s">
        <v>264</v>
      </c>
      <c r="G3" s="72" t="s">
        <v>281</v>
      </c>
      <c r="H3" s="72" t="s">
        <v>282</v>
      </c>
      <c r="I3" s="71" t="s">
        <v>49</v>
      </c>
    </row>
    <row r="4" spans="1:9" ht="15.75" customHeight="1" x14ac:dyDescent="0.2">
      <c r="A4" s="51" t="s">
        <v>295</v>
      </c>
      <c r="B4" s="51" t="s">
        <v>221</v>
      </c>
      <c r="C4" s="51" t="s">
        <v>287</v>
      </c>
      <c r="D4" s="51" t="s">
        <v>221</v>
      </c>
      <c r="E4" s="51" t="s">
        <v>289</v>
      </c>
      <c r="F4" s="51" t="s">
        <v>290</v>
      </c>
      <c r="G4" s="51">
        <v>604000000</v>
      </c>
      <c r="H4" s="51">
        <v>2014</v>
      </c>
      <c r="I4" s="69" t="s">
        <v>212</v>
      </c>
    </row>
    <row r="5" spans="1:9" ht="15.75" customHeight="1" x14ac:dyDescent="0.2">
      <c r="A5" s="51" t="s">
        <v>295</v>
      </c>
      <c r="B5" s="51" t="s">
        <v>222</v>
      </c>
      <c r="C5" s="51" t="s">
        <v>182</v>
      </c>
      <c r="D5" s="51" t="s">
        <v>222</v>
      </c>
      <c r="E5" s="51" t="s">
        <v>293</v>
      </c>
      <c r="F5" s="51" t="s">
        <v>304</v>
      </c>
      <c r="G5" s="51">
        <v>409000000</v>
      </c>
      <c r="H5" s="51">
        <v>2014</v>
      </c>
      <c r="I5" s="69" t="s">
        <v>213</v>
      </c>
    </row>
    <row r="6" spans="1:9" ht="15.75" customHeight="1" x14ac:dyDescent="0.2">
      <c r="A6" s="51" t="s">
        <v>295</v>
      </c>
      <c r="B6" s="51" t="s">
        <v>223</v>
      </c>
      <c r="C6" s="51" t="s">
        <v>183</v>
      </c>
      <c r="D6" s="51" t="s">
        <v>223</v>
      </c>
      <c r="E6" s="51" t="s">
        <v>288</v>
      </c>
      <c r="F6" s="51" t="s">
        <v>290</v>
      </c>
      <c r="G6" s="51">
        <v>375000000</v>
      </c>
      <c r="H6" s="51">
        <v>2014</v>
      </c>
      <c r="I6" s="69" t="s">
        <v>214</v>
      </c>
    </row>
    <row r="7" spans="1:9" ht="15.75" customHeight="1" x14ac:dyDescent="0.2">
      <c r="A7" s="51" t="s">
        <v>295</v>
      </c>
      <c r="B7" s="51" t="s">
        <v>224</v>
      </c>
      <c r="C7" s="51" t="s">
        <v>184</v>
      </c>
      <c r="D7" s="51" t="s">
        <v>224</v>
      </c>
      <c r="E7" s="51" t="s">
        <v>211</v>
      </c>
      <c r="F7" s="51" t="s">
        <v>304</v>
      </c>
      <c r="G7" s="51">
        <v>1998000000</v>
      </c>
      <c r="H7" s="51">
        <v>2014</v>
      </c>
      <c r="I7" s="69" t="s">
        <v>215</v>
      </c>
    </row>
    <row r="8" spans="1:9" ht="15.75" customHeight="1" x14ac:dyDescent="0.2">
      <c r="A8" s="51" t="s">
        <v>295</v>
      </c>
      <c r="B8" s="51" t="s">
        <v>225</v>
      </c>
      <c r="C8" s="51" t="s">
        <v>287</v>
      </c>
      <c r="D8" s="51" t="s">
        <v>225</v>
      </c>
      <c r="E8" s="51" t="s">
        <v>288</v>
      </c>
      <c r="F8" s="51" t="s">
        <v>291</v>
      </c>
      <c r="G8" s="51">
        <v>87000000</v>
      </c>
      <c r="H8" s="51">
        <v>2014</v>
      </c>
      <c r="I8" s="69" t="s">
        <v>216</v>
      </c>
    </row>
    <row r="9" spans="1:9" ht="15.75" customHeight="1" x14ac:dyDescent="0.2">
      <c r="A9" s="51" t="s">
        <v>295</v>
      </c>
      <c r="B9" s="51" t="s">
        <v>226</v>
      </c>
      <c r="C9" s="51" t="s">
        <v>185</v>
      </c>
      <c r="D9" s="51" t="s">
        <v>226</v>
      </c>
      <c r="E9" s="51" t="s">
        <v>288</v>
      </c>
      <c r="F9" s="51" t="s">
        <v>290</v>
      </c>
      <c r="G9" s="51">
        <v>313700000</v>
      </c>
      <c r="H9" s="51">
        <v>2014</v>
      </c>
      <c r="I9" s="69" t="s">
        <v>217</v>
      </c>
    </row>
    <row r="10" spans="1:9" ht="15.75" customHeight="1" x14ac:dyDescent="0.2">
      <c r="A10" s="51" t="s">
        <v>295</v>
      </c>
      <c r="B10" s="51" t="s">
        <v>225</v>
      </c>
      <c r="C10" s="51" t="s">
        <v>287</v>
      </c>
      <c r="D10" s="51" t="s">
        <v>225</v>
      </c>
      <c r="E10" s="51" t="s">
        <v>288</v>
      </c>
      <c r="F10" s="51" t="s">
        <v>290</v>
      </c>
      <c r="G10" s="51">
        <v>249000000</v>
      </c>
      <c r="H10" s="51">
        <v>2014</v>
      </c>
      <c r="I10" s="69" t="s">
        <v>128</v>
      </c>
    </row>
    <row r="11" spans="1:9" ht="15.75" customHeight="1" x14ac:dyDescent="0.2">
      <c r="A11" s="51" t="s">
        <v>295</v>
      </c>
      <c r="B11" s="51" t="s">
        <v>227</v>
      </c>
      <c r="C11" s="51" t="s">
        <v>186</v>
      </c>
      <c r="D11" s="51" t="s">
        <v>227</v>
      </c>
      <c r="E11" s="51" t="s">
        <v>288</v>
      </c>
      <c r="F11" s="51" t="s">
        <v>291</v>
      </c>
      <c r="G11" s="51">
        <v>89918976</v>
      </c>
      <c r="H11" s="51">
        <v>2014</v>
      </c>
      <c r="I11" s="69" t="s">
        <v>129</v>
      </c>
    </row>
    <row r="12" spans="1:9" ht="15.75" customHeight="1" x14ac:dyDescent="0.2">
      <c r="A12" s="51" t="s">
        <v>295</v>
      </c>
      <c r="B12" s="51" t="s">
        <v>228</v>
      </c>
      <c r="C12" s="51" t="s">
        <v>187</v>
      </c>
      <c r="D12" s="51" t="s">
        <v>228</v>
      </c>
      <c r="E12" s="51" t="s">
        <v>211</v>
      </c>
      <c r="F12" s="51" t="s">
        <v>290</v>
      </c>
      <c r="G12" s="51">
        <v>90566000</v>
      </c>
      <c r="H12" s="51">
        <v>2014</v>
      </c>
      <c r="I12" s="69" t="s">
        <v>130</v>
      </c>
    </row>
    <row r="13" spans="1:9" ht="15.75" customHeight="1" x14ac:dyDescent="0.2">
      <c r="A13" s="51" t="s">
        <v>295</v>
      </c>
      <c r="B13" s="51" t="s">
        <v>226</v>
      </c>
      <c r="C13" s="51" t="s">
        <v>185</v>
      </c>
      <c r="D13" s="51" t="s">
        <v>226</v>
      </c>
      <c r="E13" s="51" t="s">
        <v>288</v>
      </c>
      <c r="F13" s="51" t="s">
        <v>290</v>
      </c>
      <c r="G13" s="51">
        <v>763000000</v>
      </c>
      <c r="H13" s="51">
        <v>2014</v>
      </c>
      <c r="I13" s="69" t="s">
        <v>131</v>
      </c>
    </row>
    <row r="14" spans="1:9" ht="15.75" customHeight="1" x14ac:dyDescent="0.2">
      <c r="A14" s="51" t="s">
        <v>295</v>
      </c>
      <c r="B14" s="51" t="s">
        <v>229</v>
      </c>
      <c r="C14" s="51" t="s">
        <v>187</v>
      </c>
      <c r="D14" s="51" t="s">
        <v>229</v>
      </c>
      <c r="E14" s="51" t="s">
        <v>288</v>
      </c>
      <c r="F14" s="51" t="s">
        <v>304</v>
      </c>
      <c r="G14" s="51">
        <v>2600000000</v>
      </c>
      <c r="H14" s="51">
        <v>2014</v>
      </c>
      <c r="I14" s="69" t="s">
        <v>132</v>
      </c>
    </row>
    <row r="15" spans="1:9" ht="15.75" customHeight="1" x14ac:dyDescent="0.2">
      <c r="A15" s="51" t="s">
        <v>295</v>
      </c>
      <c r="B15" s="51" t="s">
        <v>230</v>
      </c>
      <c r="C15" s="51" t="s">
        <v>188</v>
      </c>
      <c r="D15" s="51" t="s">
        <v>230</v>
      </c>
      <c r="E15" s="51" t="s">
        <v>288</v>
      </c>
      <c r="F15" s="51" t="s">
        <v>304</v>
      </c>
      <c r="G15" s="51">
        <v>207334400</v>
      </c>
      <c r="H15" s="51">
        <v>2014</v>
      </c>
      <c r="I15" s="69" t="s">
        <v>133</v>
      </c>
    </row>
    <row r="16" spans="1:9" ht="15.75" customHeight="1" x14ac:dyDescent="0.2">
      <c r="A16" s="51" t="s">
        <v>295</v>
      </c>
      <c r="B16" s="51" t="s">
        <v>230</v>
      </c>
      <c r="C16" s="51" t="s">
        <v>188</v>
      </c>
      <c r="D16" s="51" t="s">
        <v>230</v>
      </c>
      <c r="E16" s="51" t="s">
        <v>288</v>
      </c>
      <c r="F16" s="51" t="s">
        <v>304</v>
      </c>
      <c r="G16" s="51">
        <v>129209112</v>
      </c>
      <c r="H16" s="51">
        <v>2014</v>
      </c>
      <c r="I16" s="69" t="s">
        <v>133</v>
      </c>
    </row>
    <row r="17" spans="1:9" ht="15.75" customHeight="1" x14ac:dyDescent="0.2">
      <c r="A17" s="51" t="s">
        <v>295</v>
      </c>
      <c r="B17" s="51" t="s">
        <v>230</v>
      </c>
      <c r="C17" s="51" t="s">
        <v>188</v>
      </c>
      <c r="D17" s="51" t="s">
        <v>230</v>
      </c>
      <c r="E17" s="51" t="s">
        <v>288</v>
      </c>
      <c r="F17" s="51" t="s">
        <v>304</v>
      </c>
      <c r="G17" s="51">
        <v>392000000</v>
      </c>
      <c r="H17" s="51">
        <v>2014</v>
      </c>
      <c r="I17" s="69" t="s">
        <v>133</v>
      </c>
    </row>
    <row r="18" spans="1:9" ht="15.75" customHeight="1" x14ac:dyDescent="0.2">
      <c r="A18" s="51" t="s">
        <v>295</v>
      </c>
      <c r="B18" s="51" t="s">
        <v>231</v>
      </c>
      <c r="C18" s="51" t="s">
        <v>182</v>
      </c>
      <c r="D18" s="51" t="s">
        <v>231</v>
      </c>
      <c r="E18" s="51" t="s">
        <v>211</v>
      </c>
      <c r="F18" s="51" t="s">
        <v>291</v>
      </c>
      <c r="G18" s="51">
        <v>6300000</v>
      </c>
      <c r="H18" s="51">
        <v>2014</v>
      </c>
      <c r="I18" s="69" t="s">
        <v>134</v>
      </c>
    </row>
    <row r="19" spans="1:9" ht="15.75" customHeight="1" x14ac:dyDescent="0.2">
      <c r="A19" s="51" t="s">
        <v>295</v>
      </c>
      <c r="B19" s="51" t="s">
        <v>232</v>
      </c>
      <c r="C19" s="51" t="s">
        <v>191</v>
      </c>
      <c r="D19" s="51" t="s">
        <v>232</v>
      </c>
      <c r="E19" s="51" t="s">
        <v>293</v>
      </c>
      <c r="F19" s="51" t="s">
        <v>304</v>
      </c>
      <c r="G19" s="51">
        <v>906675800</v>
      </c>
      <c r="H19" s="51">
        <v>2014</v>
      </c>
      <c r="I19" s="69" t="s">
        <v>135</v>
      </c>
    </row>
    <row r="20" spans="1:9" ht="15.75" customHeight="1" x14ac:dyDescent="0.2">
      <c r="A20" s="51" t="s">
        <v>295</v>
      </c>
      <c r="B20" s="51" t="s">
        <v>233</v>
      </c>
      <c r="C20" s="51" t="s">
        <v>192</v>
      </c>
      <c r="D20" s="51" t="s">
        <v>233</v>
      </c>
      <c r="E20" s="51" t="s">
        <v>293</v>
      </c>
      <c r="F20" s="51" t="s">
        <v>304</v>
      </c>
      <c r="G20" s="51">
        <v>89063400</v>
      </c>
      <c r="H20" s="51">
        <v>2014</v>
      </c>
      <c r="I20" s="69" t="s">
        <v>136</v>
      </c>
    </row>
    <row r="21" spans="1:9" ht="15.75" customHeight="1" x14ac:dyDescent="0.2">
      <c r="A21" s="51" t="s">
        <v>295</v>
      </c>
      <c r="B21" s="51" t="s">
        <v>234</v>
      </c>
      <c r="C21" s="51" t="s">
        <v>187</v>
      </c>
      <c r="D21" s="51" t="s">
        <v>234</v>
      </c>
      <c r="E21" s="51" t="s">
        <v>288</v>
      </c>
      <c r="F21" s="51" t="s">
        <v>290</v>
      </c>
      <c r="G21" s="51">
        <v>2500000000</v>
      </c>
      <c r="H21" s="51">
        <v>2014</v>
      </c>
      <c r="I21" s="69" t="s">
        <v>137</v>
      </c>
    </row>
    <row r="22" spans="1:9" ht="15.75" customHeight="1" x14ac:dyDescent="0.2">
      <c r="A22" s="51" t="s">
        <v>295</v>
      </c>
      <c r="B22" s="51" t="s">
        <v>235</v>
      </c>
      <c r="C22" s="51" t="s">
        <v>193</v>
      </c>
      <c r="D22" s="51" t="s">
        <v>235</v>
      </c>
      <c r="E22" s="51" t="s">
        <v>289</v>
      </c>
      <c r="F22" s="51" t="s">
        <v>290</v>
      </c>
      <c r="G22" s="70">
        <v>564000000</v>
      </c>
      <c r="H22" s="51">
        <v>2014</v>
      </c>
      <c r="I22" s="69" t="s">
        <v>138</v>
      </c>
    </row>
    <row r="23" spans="1:9" ht="15.75" customHeight="1" x14ac:dyDescent="0.2">
      <c r="A23" s="51" t="s">
        <v>295</v>
      </c>
      <c r="B23" s="51" t="s">
        <v>236</v>
      </c>
      <c r="C23" s="51" t="s">
        <v>182</v>
      </c>
      <c r="D23" s="51" t="s">
        <v>236</v>
      </c>
      <c r="E23" s="51" t="s">
        <v>293</v>
      </c>
      <c r="F23" s="51" t="s">
        <v>304</v>
      </c>
      <c r="G23" s="51">
        <v>202000000</v>
      </c>
      <c r="H23" s="51">
        <v>2014</v>
      </c>
      <c r="I23" s="69" t="s">
        <v>139</v>
      </c>
    </row>
    <row r="24" spans="1:9" ht="15.75" customHeight="1" x14ac:dyDescent="0.2">
      <c r="A24" s="51" t="s">
        <v>295</v>
      </c>
      <c r="B24" s="51" t="s">
        <v>228</v>
      </c>
      <c r="C24" s="51" t="s">
        <v>187</v>
      </c>
      <c r="D24" s="51" t="s">
        <v>228</v>
      </c>
      <c r="E24" s="51" t="s">
        <v>211</v>
      </c>
      <c r="F24" s="51" t="s">
        <v>290</v>
      </c>
      <c r="G24" s="51">
        <v>175000000</v>
      </c>
      <c r="H24" s="51">
        <v>2014</v>
      </c>
      <c r="I24" s="69" t="s">
        <v>140</v>
      </c>
    </row>
    <row r="25" spans="1:9" ht="15.75" customHeight="1" x14ac:dyDescent="0.2">
      <c r="A25" s="51" t="s">
        <v>295</v>
      </c>
      <c r="B25" s="51" t="s">
        <v>237</v>
      </c>
      <c r="C25" s="51" t="s">
        <v>194</v>
      </c>
      <c r="D25" s="51" t="s">
        <v>237</v>
      </c>
      <c r="E25" s="51" t="s">
        <v>211</v>
      </c>
      <c r="F25" s="51" t="s">
        <v>304</v>
      </c>
      <c r="G25" s="51">
        <v>291000000</v>
      </c>
      <c r="H25" s="51">
        <v>2014</v>
      </c>
      <c r="I25" s="69" t="s">
        <v>141</v>
      </c>
    </row>
    <row r="26" spans="1:9" ht="15.75" customHeight="1" x14ac:dyDescent="0.2">
      <c r="A26" s="51" t="s">
        <v>295</v>
      </c>
      <c r="B26" s="51" t="s">
        <v>238</v>
      </c>
      <c r="C26" s="51" t="s">
        <v>187</v>
      </c>
      <c r="D26" s="51" t="s">
        <v>238</v>
      </c>
      <c r="E26" s="51" t="s">
        <v>289</v>
      </c>
      <c r="F26" s="51" t="s">
        <v>290</v>
      </c>
      <c r="G26" s="51">
        <v>782000000</v>
      </c>
      <c r="H26" s="51">
        <v>2014</v>
      </c>
      <c r="I26" s="69" t="s">
        <v>142</v>
      </c>
    </row>
    <row r="27" spans="1:9" ht="15.75" customHeight="1" x14ac:dyDescent="0.2">
      <c r="A27" s="51" t="s">
        <v>295</v>
      </c>
      <c r="B27" s="51" t="s">
        <v>239</v>
      </c>
      <c r="C27" s="51" t="s">
        <v>192</v>
      </c>
      <c r="D27" s="51" t="s">
        <v>239</v>
      </c>
      <c r="E27" s="51" t="s">
        <v>211</v>
      </c>
      <c r="F27" s="51" t="s">
        <v>304</v>
      </c>
      <c r="G27" s="51">
        <v>330000000</v>
      </c>
      <c r="H27" s="51">
        <v>2014</v>
      </c>
      <c r="I27" s="69" t="s">
        <v>143</v>
      </c>
    </row>
    <row r="28" spans="1:9" ht="15.75" customHeight="1" x14ac:dyDescent="0.2">
      <c r="A28" s="51" t="s">
        <v>295</v>
      </c>
      <c r="B28" s="51" t="s">
        <v>240</v>
      </c>
      <c r="C28" s="51" t="s">
        <v>287</v>
      </c>
      <c r="D28" s="51" t="s">
        <v>240</v>
      </c>
      <c r="E28" s="51" t="s">
        <v>288</v>
      </c>
      <c r="F28" s="51" t="s">
        <v>290</v>
      </c>
      <c r="G28" s="51">
        <v>126000000</v>
      </c>
      <c r="H28" s="51">
        <v>2013</v>
      </c>
      <c r="I28" s="69" t="s">
        <v>144</v>
      </c>
    </row>
    <row r="29" spans="1:9" ht="15.75" customHeight="1" x14ac:dyDescent="0.2">
      <c r="A29" s="51" t="s">
        <v>295</v>
      </c>
      <c r="B29" s="51" t="s">
        <v>241</v>
      </c>
      <c r="C29" s="51" t="s">
        <v>183</v>
      </c>
      <c r="D29" s="51" t="s">
        <v>241</v>
      </c>
      <c r="E29" s="51" t="s">
        <v>211</v>
      </c>
      <c r="F29" s="51" t="s">
        <v>290</v>
      </c>
      <c r="G29" s="51">
        <v>300000000</v>
      </c>
      <c r="H29" s="51">
        <v>2013</v>
      </c>
      <c r="I29" s="69" t="s">
        <v>145</v>
      </c>
    </row>
    <row r="30" spans="1:9" ht="15.75" customHeight="1" x14ac:dyDescent="0.2">
      <c r="A30" s="51" t="s">
        <v>295</v>
      </c>
      <c r="B30" s="51" t="s">
        <v>242</v>
      </c>
      <c r="C30" s="51" t="s">
        <v>192</v>
      </c>
      <c r="D30" s="51" t="s">
        <v>242</v>
      </c>
      <c r="E30" s="51" t="s">
        <v>293</v>
      </c>
      <c r="F30" s="51" t="s">
        <v>304</v>
      </c>
      <c r="G30" s="51">
        <v>210000000</v>
      </c>
      <c r="H30" s="51">
        <v>2013</v>
      </c>
      <c r="I30" s="69" t="s">
        <v>146</v>
      </c>
    </row>
    <row r="31" spans="1:9" ht="15.75" customHeight="1" x14ac:dyDescent="0.2">
      <c r="A31" s="51" t="s">
        <v>295</v>
      </c>
      <c r="B31" s="51" t="s">
        <v>243</v>
      </c>
      <c r="C31" s="51" t="s">
        <v>192</v>
      </c>
      <c r="D31" s="51" t="s">
        <v>243</v>
      </c>
      <c r="E31" s="51" t="s">
        <v>288</v>
      </c>
      <c r="F31" s="51" t="s">
        <v>304</v>
      </c>
      <c r="G31" s="51">
        <v>46656000</v>
      </c>
      <c r="H31" s="51">
        <v>2013</v>
      </c>
      <c r="I31" s="69" t="s">
        <v>147</v>
      </c>
    </row>
    <row r="32" spans="1:9" ht="15.75" customHeight="1" x14ac:dyDescent="0.2">
      <c r="A32" s="51" t="s">
        <v>295</v>
      </c>
      <c r="B32" s="51" t="s">
        <v>244</v>
      </c>
      <c r="C32" s="51" t="s">
        <v>287</v>
      </c>
      <c r="D32" s="51" t="s">
        <v>244</v>
      </c>
      <c r="E32" s="51" t="s">
        <v>288</v>
      </c>
      <c r="F32" s="51" t="s">
        <v>290</v>
      </c>
      <c r="G32" s="51">
        <v>159000000</v>
      </c>
      <c r="H32" s="51">
        <v>2013</v>
      </c>
      <c r="I32" s="69" t="s">
        <v>148</v>
      </c>
    </row>
    <row r="33" spans="1:9" ht="15.75" customHeight="1" x14ac:dyDescent="0.2">
      <c r="A33" s="51" t="s">
        <v>295</v>
      </c>
      <c r="B33" s="51" t="s">
        <v>245</v>
      </c>
      <c r="C33" s="51" t="s">
        <v>184</v>
      </c>
      <c r="D33" s="51" t="s">
        <v>245</v>
      </c>
      <c r="E33" s="51" t="s">
        <v>293</v>
      </c>
      <c r="F33" s="51" t="s">
        <v>304</v>
      </c>
      <c r="G33" s="51">
        <v>183000000</v>
      </c>
      <c r="H33" s="51">
        <v>2013</v>
      </c>
      <c r="I33" s="69" t="s">
        <v>149</v>
      </c>
    </row>
    <row r="34" spans="1:9" ht="15.75" customHeight="1" x14ac:dyDescent="0.2">
      <c r="A34" s="51" t="s">
        <v>295</v>
      </c>
      <c r="B34" s="51" t="s">
        <v>246</v>
      </c>
      <c r="C34" s="51" t="s">
        <v>195</v>
      </c>
      <c r="D34" s="51" t="s">
        <v>246</v>
      </c>
      <c r="E34" s="51" t="s">
        <v>288</v>
      </c>
      <c r="F34" s="51" t="s">
        <v>304</v>
      </c>
      <c r="G34" s="51">
        <v>645290000</v>
      </c>
      <c r="H34" s="51">
        <v>2013</v>
      </c>
      <c r="I34" s="69" t="s">
        <v>150</v>
      </c>
    </row>
    <row r="35" spans="1:9" ht="15.75" customHeight="1" x14ac:dyDescent="0.2">
      <c r="A35" s="51" t="s">
        <v>295</v>
      </c>
      <c r="B35" s="51" t="s">
        <v>247</v>
      </c>
      <c r="C35" s="51" t="s">
        <v>189</v>
      </c>
      <c r="D35" s="51" t="s">
        <v>247</v>
      </c>
      <c r="E35" s="51" t="s">
        <v>288</v>
      </c>
      <c r="F35" s="51" t="s">
        <v>304</v>
      </c>
      <c r="G35" s="51">
        <v>187000000</v>
      </c>
      <c r="H35" s="51">
        <v>2013</v>
      </c>
      <c r="I35" s="69" t="s">
        <v>151</v>
      </c>
    </row>
    <row r="36" spans="1:9" ht="15.75" customHeight="1" x14ac:dyDescent="0.2">
      <c r="A36" s="51" t="s">
        <v>295</v>
      </c>
      <c r="B36" s="51" t="s">
        <v>248</v>
      </c>
      <c r="C36" s="51" t="s">
        <v>196</v>
      </c>
      <c r="D36" s="51" t="s">
        <v>248</v>
      </c>
      <c r="E36" s="51" t="s">
        <v>211</v>
      </c>
      <c r="F36" s="51" t="s">
        <v>290</v>
      </c>
      <c r="G36" s="51">
        <v>830000000</v>
      </c>
      <c r="H36" s="51">
        <v>2013</v>
      </c>
      <c r="I36" s="69" t="s">
        <v>152</v>
      </c>
    </row>
    <row r="37" spans="1:9" ht="15.75" customHeight="1" x14ac:dyDescent="0.2">
      <c r="A37" s="51" t="s">
        <v>295</v>
      </c>
      <c r="B37" s="51" t="s">
        <v>296</v>
      </c>
      <c r="C37" s="51" t="s">
        <v>197</v>
      </c>
      <c r="D37" s="51" t="s">
        <v>296</v>
      </c>
      <c r="E37" s="51" t="s">
        <v>288</v>
      </c>
      <c r="F37" s="51" t="s">
        <v>290</v>
      </c>
      <c r="G37" s="51">
        <v>85761680</v>
      </c>
      <c r="H37" s="51">
        <v>2013</v>
      </c>
      <c r="I37" s="69" t="s">
        <v>153</v>
      </c>
    </row>
    <row r="38" spans="1:9" ht="13.5" customHeight="1" x14ac:dyDescent="0.2">
      <c r="A38" s="51" t="s">
        <v>295</v>
      </c>
      <c r="B38" s="51" t="s">
        <v>249</v>
      </c>
      <c r="C38" s="51" t="s">
        <v>198</v>
      </c>
      <c r="D38" s="51" t="s">
        <v>249</v>
      </c>
      <c r="E38" s="51" t="s">
        <v>289</v>
      </c>
      <c r="F38" s="51" t="s">
        <v>290</v>
      </c>
      <c r="G38" s="51">
        <v>508200000</v>
      </c>
      <c r="H38" s="51">
        <v>2013</v>
      </c>
      <c r="I38" s="69" t="s">
        <v>99</v>
      </c>
    </row>
    <row r="39" spans="1:9" ht="13.5" customHeight="1" x14ac:dyDescent="0.2">
      <c r="A39" s="51" t="s">
        <v>295</v>
      </c>
      <c r="B39" s="51" t="s">
        <v>250</v>
      </c>
      <c r="C39" s="51" t="s">
        <v>182</v>
      </c>
      <c r="D39" s="51" t="s">
        <v>250</v>
      </c>
      <c r="E39" s="51" t="s">
        <v>293</v>
      </c>
      <c r="F39" s="51" t="s">
        <v>304</v>
      </c>
      <c r="G39" s="51">
        <v>85000000</v>
      </c>
      <c r="H39" s="51">
        <v>2013</v>
      </c>
      <c r="I39" s="69" t="s">
        <v>100</v>
      </c>
    </row>
    <row r="40" spans="1:9" ht="13.5" customHeight="1" x14ac:dyDescent="0.2">
      <c r="A40" s="51" t="s">
        <v>295</v>
      </c>
      <c r="B40" s="51" t="s">
        <v>251</v>
      </c>
      <c r="C40" s="51" t="s">
        <v>200</v>
      </c>
      <c r="D40" s="51" t="s">
        <v>251</v>
      </c>
      <c r="E40" s="51" t="s">
        <v>288</v>
      </c>
      <c r="F40" s="51" t="s">
        <v>304</v>
      </c>
      <c r="G40" s="51">
        <v>779920000</v>
      </c>
      <c r="H40" s="51">
        <v>2013</v>
      </c>
      <c r="I40" s="69" t="s">
        <v>101</v>
      </c>
    </row>
    <row r="41" spans="1:9" ht="13.5" customHeight="1" x14ac:dyDescent="0.2">
      <c r="A41" s="51" t="s">
        <v>295</v>
      </c>
      <c r="B41" s="51" t="s">
        <v>252</v>
      </c>
      <c r="C41" s="51" t="s">
        <v>193</v>
      </c>
      <c r="D41" s="51" t="s">
        <v>252</v>
      </c>
      <c r="E41" s="51" t="s">
        <v>211</v>
      </c>
      <c r="F41" s="51" t="s">
        <v>290</v>
      </c>
      <c r="G41" s="51">
        <v>900000000</v>
      </c>
      <c r="H41" s="51">
        <v>2013</v>
      </c>
      <c r="I41" s="69" t="s">
        <v>102</v>
      </c>
    </row>
    <row r="42" spans="1:9" ht="13.5" customHeight="1" x14ac:dyDescent="0.2">
      <c r="A42" s="51" t="s">
        <v>295</v>
      </c>
      <c r="B42" s="51" t="s">
        <v>253</v>
      </c>
      <c r="C42" s="51" t="s">
        <v>182</v>
      </c>
      <c r="D42" s="51" t="s">
        <v>253</v>
      </c>
      <c r="E42" s="51" t="s">
        <v>211</v>
      </c>
      <c r="F42" s="51" t="s">
        <v>304</v>
      </c>
      <c r="G42" s="51">
        <v>1650000000</v>
      </c>
      <c r="H42" s="51">
        <v>2013</v>
      </c>
      <c r="I42" s="69" t="s">
        <v>103</v>
      </c>
    </row>
    <row r="43" spans="1:9" ht="13.5" customHeight="1" x14ac:dyDescent="0.2">
      <c r="A43" s="51" t="s">
        <v>295</v>
      </c>
      <c r="B43" s="51" t="s">
        <v>286</v>
      </c>
      <c r="C43" s="51" t="s">
        <v>287</v>
      </c>
      <c r="D43" s="51" t="s">
        <v>286</v>
      </c>
      <c r="E43" s="51" t="s">
        <v>288</v>
      </c>
      <c r="F43" s="51" t="s">
        <v>290</v>
      </c>
      <c r="G43" s="51">
        <v>74025000</v>
      </c>
      <c r="H43" s="51">
        <v>2013</v>
      </c>
      <c r="I43" s="69" t="s">
        <v>104</v>
      </c>
    </row>
    <row r="44" spans="1:9" ht="13.5" customHeight="1" x14ac:dyDescent="0.2">
      <c r="A44" s="51" t="s">
        <v>295</v>
      </c>
      <c r="B44" s="51" t="s">
        <v>254</v>
      </c>
      <c r="C44" s="51" t="s">
        <v>287</v>
      </c>
      <c r="D44" s="51" t="s">
        <v>254</v>
      </c>
      <c r="E44" s="51" t="s">
        <v>293</v>
      </c>
      <c r="F44" s="51" t="s">
        <v>290</v>
      </c>
      <c r="G44" s="51">
        <v>350000000</v>
      </c>
      <c r="H44" s="51">
        <v>2013</v>
      </c>
      <c r="I44" s="69" t="s">
        <v>105</v>
      </c>
    </row>
    <row r="45" spans="1:9" ht="13.5" customHeight="1" x14ac:dyDescent="0.2">
      <c r="A45" s="51" t="s">
        <v>295</v>
      </c>
      <c r="B45" s="51" t="s">
        <v>255</v>
      </c>
      <c r="C45" s="51" t="s">
        <v>190</v>
      </c>
      <c r="D45" s="51" t="s">
        <v>255</v>
      </c>
      <c r="E45" s="51" t="s">
        <v>211</v>
      </c>
      <c r="F45" s="51" t="s">
        <v>290</v>
      </c>
      <c r="G45" s="51">
        <v>881000000</v>
      </c>
      <c r="H45" s="51">
        <v>2013</v>
      </c>
      <c r="I45" s="69" t="s">
        <v>106</v>
      </c>
    </row>
    <row r="46" spans="1:9" ht="13.5" customHeight="1" x14ac:dyDescent="0.2">
      <c r="A46" s="51" t="s">
        <v>218</v>
      </c>
      <c r="B46" s="51" t="s">
        <v>256</v>
      </c>
      <c r="C46" s="51" t="s">
        <v>201</v>
      </c>
      <c r="D46" s="51" t="s">
        <v>256</v>
      </c>
      <c r="E46" s="51" t="s">
        <v>289</v>
      </c>
      <c r="F46" s="51" t="s">
        <v>304</v>
      </c>
      <c r="G46" s="51">
        <v>170265856</v>
      </c>
      <c r="H46" s="51">
        <v>2014</v>
      </c>
      <c r="I46" s="69" t="s">
        <v>107</v>
      </c>
    </row>
    <row r="47" spans="1:9" ht="13.5" customHeight="1" x14ac:dyDescent="0.2">
      <c r="A47" s="51" t="s">
        <v>218</v>
      </c>
      <c r="B47" s="51" t="s">
        <v>257</v>
      </c>
      <c r="C47" s="51" t="s">
        <v>202</v>
      </c>
      <c r="D47" s="51" t="s">
        <v>257</v>
      </c>
      <c r="E47" s="51" t="s">
        <v>288</v>
      </c>
      <c r="F47" s="51" t="s">
        <v>304</v>
      </c>
      <c r="G47" s="51">
        <v>25356000</v>
      </c>
      <c r="H47" s="51">
        <v>2014</v>
      </c>
      <c r="I47" s="69" t="s">
        <v>108</v>
      </c>
    </row>
    <row r="48" spans="1:9" ht="13.5" customHeight="1" x14ac:dyDescent="0.2">
      <c r="A48" s="51" t="s">
        <v>218</v>
      </c>
      <c r="B48" s="51" t="s">
        <v>258</v>
      </c>
      <c r="C48" s="51" t="s">
        <v>182</v>
      </c>
      <c r="D48" s="51" t="s">
        <v>258</v>
      </c>
      <c r="E48" s="51" t="s">
        <v>293</v>
      </c>
      <c r="F48" s="51" t="s">
        <v>304</v>
      </c>
      <c r="G48" s="51">
        <v>307397176</v>
      </c>
      <c r="H48" s="51">
        <v>2014</v>
      </c>
      <c r="I48" s="69" t="s">
        <v>109</v>
      </c>
    </row>
    <row r="49" spans="1:9" ht="13.5" customHeight="1" x14ac:dyDescent="0.2">
      <c r="A49" s="51" t="s">
        <v>218</v>
      </c>
      <c r="B49" s="51" t="s">
        <v>258</v>
      </c>
      <c r="C49" s="51" t="s">
        <v>182</v>
      </c>
      <c r="D49" s="51" t="s">
        <v>258</v>
      </c>
      <c r="E49" s="51" t="s">
        <v>293</v>
      </c>
      <c r="F49" s="51" t="s">
        <v>304</v>
      </c>
      <c r="G49" s="51">
        <v>307585184</v>
      </c>
      <c r="H49" s="51">
        <v>2014</v>
      </c>
      <c r="I49" s="69" t="s">
        <v>109</v>
      </c>
    </row>
    <row r="50" spans="1:9" ht="13.5" customHeight="1" x14ac:dyDescent="0.2">
      <c r="A50" s="51" t="s">
        <v>218</v>
      </c>
      <c r="B50" s="51" t="s">
        <v>259</v>
      </c>
      <c r="C50" s="51" t="s">
        <v>202</v>
      </c>
      <c r="D50" s="51" t="s">
        <v>259</v>
      </c>
      <c r="E50" s="51" t="s">
        <v>288</v>
      </c>
      <c r="F50" s="51" t="s">
        <v>304</v>
      </c>
      <c r="G50" s="51">
        <v>618246434</v>
      </c>
      <c r="H50" s="51">
        <v>2014</v>
      </c>
      <c r="I50" s="69" t="s">
        <v>110</v>
      </c>
    </row>
    <row r="51" spans="1:9" ht="13.5" customHeight="1" x14ac:dyDescent="0.2">
      <c r="A51" s="51" t="s">
        <v>218</v>
      </c>
      <c r="B51" s="51" t="s">
        <v>260</v>
      </c>
      <c r="C51" s="51" t="s">
        <v>203</v>
      </c>
      <c r="D51" s="51" t="s">
        <v>260</v>
      </c>
      <c r="E51" s="51" t="s">
        <v>293</v>
      </c>
      <c r="F51" s="51" t="s">
        <v>304</v>
      </c>
      <c r="G51" s="51">
        <v>406680400</v>
      </c>
      <c r="H51" s="51">
        <v>2014</v>
      </c>
      <c r="I51" s="69" t="s">
        <v>111</v>
      </c>
    </row>
    <row r="52" spans="1:9" ht="13.5" customHeight="1" x14ac:dyDescent="0.2">
      <c r="A52" s="51" t="s">
        <v>218</v>
      </c>
      <c r="B52" s="51" t="s">
        <v>261</v>
      </c>
      <c r="C52" s="51" t="s">
        <v>204</v>
      </c>
      <c r="D52" s="51" t="s">
        <v>261</v>
      </c>
      <c r="E52" s="51" t="s">
        <v>293</v>
      </c>
      <c r="F52" s="51" t="s">
        <v>304</v>
      </c>
      <c r="G52" s="51">
        <v>42010000</v>
      </c>
      <c r="H52" s="51">
        <v>2013</v>
      </c>
      <c r="I52" s="69" t="s">
        <v>112</v>
      </c>
    </row>
    <row r="53" spans="1:9" ht="13.5" customHeight="1" x14ac:dyDescent="0.2">
      <c r="A53" s="51" t="s">
        <v>219</v>
      </c>
      <c r="B53" s="51" t="s">
        <v>154</v>
      </c>
      <c r="C53" s="51" t="s">
        <v>183</v>
      </c>
      <c r="D53" s="51" t="s">
        <v>154</v>
      </c>
      <c r="E53" s="51" t="s">
        <v>288</v>
      </c>
      <c r="F53" s="51" t="s">
        <v>290</v>
      </c>
      <c r="G53" s="51">
        <v>375000000</v>
      </c>
      <c r="H53" s="51">
        <v>2014</v>
      </c>
      <c r="I53" s="69" t="s">
        <v>113</v>
      </c>
    </row>
    <row r="54" spans="1:9" ht="13.5" customHeight="1" x14ac:dyDescent="0.2">
      <c r="A54" s="51" t="s">
        <v>219</v>
      </c>
      <c r="B54" s="51" t="s">
        <v>155</v>
      </c>
      <c r="C54" s="51" t="s">
        <v>205</v>
      </c>
      <c r="D54" s="51" t="s">
        <v>155</v>
      </c>
      <c r="E54" s="51" t="s">
        <v>289</v>
      </c>
      <c r="F54" s="51" t="s">
        <v>290</v>
      </c>
      <c r="G54" s="51">
        <v>190269400</v>
      </c>
      <c r="H54" s="51">
        <v>2014</v>
      </c>
      <c r="I54" s="69" t="s">
        <v>114</v>
      </c>
    </row>
    <row r="55" spans="1:9" ht="13.5" customHeight="1" x14ac:dyDescent="0.2">
      <c r="A55" s="51" t="s">
        <v>219</v>
      </c>
      <c r="B55" s="51" t="s">
        <v>156</v>
      </c>
      <c r="C55" s="51" t="s">
        <v>190</v>
      </c>
      <c r="D55" s="51" t="s">
        <v>156</v>
      </c>
      <c r="E55" s="51" t="s">
        <v>289</v>
      </c>
      <c r="F55" s="51" t="s">
        <v>290</v>
      </c>
      <c r="G55" s="51">
        <v>22214400</v>
      </c>
      <c r="H55" s="51">
        <v>2014</v>
      </c>
      <c r="I55" s="69" t="s">
        <v>115</v>
      </c>
    </row>
    <row r="56" spans="1:9" ht="13.5" customHeight="1" x14ac:dyDescent="0.2">
      <c r="A56" s="51" t="s">
        <v>219</v>
      </c>
      <c r="B56" s="51" t="s">
        <v>157</v>
      </c>
      <c r="C56" s="51" t="s">
        <v>287</v>
      </c>
      <c r="D56" s="51" t="s">
        <v>157</v>
      </c>
      <c r="E56" s="51" t="s">
        <v>293</v>
      </c>
      <c r="F56" s="51" t="s">
        <v>290</v>
      </c>
      <c r="G56" s="51">
        <v>2191247.5</v>
      </c>
      <c r="H56" s="51">
        <v>2014</v>
      </c>
      <c r="I56" s="69" t="s">
        <v>116</v>
      </c>
    </row>
    <row r="57" spans="1:9" ht="13.5" customHeight="1" x14ac:dyDescent="0.2">
      <c r="A57" s="51" t="s">
        <v>219</v>
      </c>
      <c r="B57" s="51" t="s">
        <v>158</v>
      </c>
      <c r="C57" s="51" t="s">
        <v>205</v>
      </c>
      <c r="D57" s="51" t="s">
        <v>158</v>
      </c>
      <c r="E57" s="51" t="s">
        <v>289</v>
      </c>
      <c r="F57" s="51" t="s">
        <v>290</v>
      </c>
      <c r="G57" s="51">
        <v>113848800</v>
      </c>
      <c r="H57" s="51">
        <v>2014</v>
      </c>
      <c r="I57" s="69" t="s">
        <v>117</v>
      </c>
    </row>
    <row r="58" spans="1:9" ht="13.5" customHeight="1" x14ac:dyDescent="0.2">
      <c r="A58" s="51" t="s">
        <v>219</v>
      </c>
      <c r="B58" s="51" t="s">
        <v>157</v>
      </c>
      <c r="C58" s="51" t="s">
        <v>287</v>
      </c>
      <c r="D58" s="51" t="s">
        <v>157</v>
      </c>
      <c r="E58" s="51" t="s">
        <v>293</v>
      </c>
      <c r="F58" s="51" t="s">
        <v>290</v>
      </c>
      <c r="G58" s="51">
        <v>2111865.75</v>
      </c>
      <c r="H58" s="51">
        <v>2014</v>
      </c>
      <c r="I58" s="69" t="s">
        <v>118</v>
      </c>
    </row>
    <row r="59" spans="1:9" ht="13.5" customHeight="1" x14ac:dyDescent="0.2">
      <c r="A59" s="51" t="s">
        <v>219</v>
      </c>
      <c r="B59" s="51" t="s">
        <v>159</v>
      </c>
      <c r="C59" s="51" t="s">
        <v>206</v>
      </c>
      <c r="D59" s="51" t="s">
        <v>159</v>
      </c>
      <c r="E59" s="51" t="s">
        <v>288</v>
      </c>
      <c r="F59" s="51" t="s">
        <v>290</v>
      </c>
      <c r="G59" s="51">
        <v>114929100</v>
      </c>
      <c r="H59" s="51">
        <v>2014</v>
      </c>
      <c r="I59" s="69" t="s">
        <v>119</v>
      </c>
    </row>
    <row r="60" spans="1:9" ht="13.5" customHeight="1" x14ac:dyDescent="0.2">
      <c r="A60" s="51" t="s">
        <v>219</v>
      </c>
      <c r="B60" s="51" t="s">
        <v>160</v>
      </c>
      <c r="C60" s="51" t="s">
        <v>183</v>
      </c>
      <c r="D60" s="51" t="s">
        <v>160</v>
      </c>
      <c r="E60" s="51" t="s">
        <v>211</v>
      </c>
      <c r="F60" s="51" t="s">
        <v>290</v>
      </c>
      <c r="G60" s="51">
        <v>300000000</v>
      </c>
      <c r="H60" s="51">
        <v>2013</v>
      </c>
      <c r="I60" s="69" t="s">
        <v>120</v>
      </c>
    </row>
    <row r="61" spans="1:9" ht="13.5" customHeight="1" x14ac:dyDescent="0.2">
      <c r="A61" s="51" t="s">
        <v>219</v>
      </c>
      <c r="B61" s="51" t="s">
        <v>161</v>
      </c>
      <c r="C61" s="51" t="s">
        <v>183</v>
      </c>
      <c r="D61" s="51" t="s">
        <v>161</v>
      </c>
      <c r="E61" s="51" t="s">
        <v>288</v>
      </c>
      <c r="F61" s="51" t="s">
        <v>290</v>
      </c>
      <c r="G61" s="51">
        <v>1834035450</v>
      </c>
      <c r="H61" s="51">
        <v>2013</v>
      </c>
      <c r="I61" s="69" t="s">
        <v>121</v>
      </c>
    </row>
    <row r="62" spans="1:9" ht="13.5" customHeight="1" x14ac:dyDescent="0.2">
      <c r="A62" s="51" t="s">
        <v>219</v>
      </c>
      <c r="B62" s="51" t="s">
        <v>162</v>
      </c>
      <c r="C62" s="51" t="s">
        <v>287</v>
      </c>
      <c r="D62" s="51" t="s">
        <v>162</v>
      </c>
      <c r="E62" s="51" t="s">
        <v>293</v>
      </c>
      <c r="F62" s="51" t="s">
        <v>290</v>
      </c>
      <c r="G62" s="51">
        <v>3097185.75</v>
      </c>
      <c r="H62" s="51">
        <v>2013</v>
      </c>
      <c r="I62" s="69" t="s">
        <v>122</v>
      </c>
    </row>
    <row r="63" spans="1:9" ht="13.5" customHeight="1" x14ac:dyDescent="0.2">
      <c r="A63" s="51" t="s">
        <v>219</v>
      </c>
      <c r="B63" s="51" t="s">
        <v>163</v>
      </c>
      <c r="C63" s="51" t="s">
        <v>185</v>
      </c>
      <c r="D63" s="51" t="s">
        <v>163</v>
      </c>
      <c r="E63" s="51" t="s">
        <v>289</v>
      </c>
      <c r="F63" s="51" t="s">
        <v>290</v>
      </c>
      <c r="G63" s="51">
        <v>13979000.000000002</v>
      </c>
      <c r="H63" s="51">
        <v>2013</v>
      </c>
      <c r="I63" s="69" t="s">
        <v>123</v>
      </c>
    </row>
    <row r="64" spans="1:9" ht="13.5" customHeight="1" x14ac:dyDescent="0.2">
      <c r="A64" s="51" t="s">
        <v>219</v>
      </c>
      <c r="B64" s="51" t="s">
        <v>164</v>
      </c>
      <c r="C64" s="51" t="s">
        <v>199</v>
      </c>
      <c r="D64" s="51" t="s">
        <v>164</v>
      </c>
      <c r="E64" s="51" t="s">
        <v>211</v>
      </c>
      <c r="F64" s="51" t="s">
        <v>290</v>
      </c>
      <c r="G64" s="51">
        <v>38338200</v>
      </c>
      <c r="H64" s="51">
        <v>2013</v>
      </c>
      <c r="I64" s="69" t="s">
        <v>124</v>
      </c>
    </row>
    <row r="65" spans="1:9" ht="13.5" customHeight="1" x14ac:dyDescent="0.2">
      <c r="A65" s="51" t="s">
        <v>219</v>
      </c>
      <c r="B65" s="51" t="s">
        <v>165</v>
      </c>
      <c r="C65" s="51" t="s">
        <v>207</v>
      </c>
      <c r="D65" s="51" t="s">
        <v>165</v>
      </c>
      <c r="E65" s="51" t="s">
        <v>289</v>
      </c>
      <c r="F65" s="51" t="s">
        <v>290</v>
      </c>
      <c r="G65" s="51">
        <v>84141500</v>
      </c>
      <c r="H65" s="51">
        <v>2013</v>
      </c>
      <c r="I65" s="69" t="s">
        <v>125</v>
      </c>
    </row>
    <row r="66" spans="1:9" ht="13.5" customHeight="1" x14ac:dyDescent="0.2">
      <c r="A66" s="51" t="s">
        <v>220</v>
      </c>
      <c r="B66" s="51" t="s">
        <v>166</v>
      </c>
      <c r="C66" s="51" t="s">
        <v>208</v>
      </c>
      <c r="D66" s="51" t="s">
        <v>166</v>
      </c>
      <c r="E66" s="51" t="s">
        <v>288</v>
      </c>
      <c r="F66" s="51" t="s">
        <v>304</v>
      </c>
      <c r="G66" s="51">
        <v>117000000</v>
      </c>
      <c r="H66" s="51">
        <v>2014</v>
      </c>
      <c r="I66" s="69" t="s">
        <v>126</v>
      </c>
    </row>
    <row r="67" spans="1:9" ht="13.5" customHeight="1" x14ac:dyDescent="0.2">
      <c r="A67" s="51" t="s">
        <v>220</v>
      </c>
      <c r="B67" s="51" t="s">
        <v>226</v>
      </c>
      <c r="C67" s="51" t="s">
        <v>185</v>
      </c>
      <c r="D67" s="51" t="s">
        <v>226</v>
      </c>
      <c r="E67" s="51" t="s">
        <v>288</v>
      </c>
      <c r="F67" s="51" t="s">
        <v>290</v>
      </c>
      <c r="G67" s="51">
        <v>382000000</v>
      </c>
      <c r="H67" s="51">
        <v>2014</v>
      </c>
      <c r="I67" s="69" t="s">
        <v>127</v>
      </c>
    </row>
    <row r="68" spans="1:9" ht="13.5" customHeight="1" x14ac:dyDescent="0.2">
      <c r="A68" s="51" t="s">
        <v>220</v>
      </c>
      <c r="B68" s="51" t="s">
        <v>229</v>
      </c>
      <c r="C68" s="51" t="s">
        <v>187</v>
      </c>
      <c r="D68" s="51" t="s">
        <v>229</v>
      </c>
      <c r="E68" s="51" t="s">
        <v>288</v>
      </c>
      <c r="F68" s="51" t="s">
        <v>304</v>
      </c>
      <c r="G68" s="51">
        <v>1150000000</v>
      </c>
      <c r="H68" s="51">
        <v>2014</v>
      </c>
      <c r="I68" s="69" t="s">
        <v>59</v>
      </c>
    </row>
    <row r="69" spans="1:9" ht="13.5" customHeight="1" x14ac:dyDescent="0.2">
      <c r="A69" s="51" t="s">
        <v>220</v>
      </c>
      <c r="B69" s="51" t="s">
        <v>167</v>
      </c>
      <c r="C69" s="51" t="s">
        <v>188</v>
      </c>
      <c r="D69" s="51" t="s">
        <v>167</v>
      </c>
      <c r="E69" s="51" t="s">
        <v>288</v>
      </c>
      <c r="F69" s="51" t="s">
        <v>291</v>
      </c>
      <c r="G69" s="51">
        <v>473907200</v>
      </c>
      <c r="H69" s="51">
        <v>2014</v>
      </c>
      <c r="I69" s="69" t="s">
        <v>60</v>
      </c>
    </row>
    <row r="70" spans="1:9" ht="13.5" customHeight="1" x14ac:dyDescent="0.2">
      <c r="A70" s="51" t="s">
        <v>220</v>
      </c>
      <c r="B70" s="51" t="s">
        <v>168</v>
      </c>
      <c r="C70" s="51" t="s">
        <v>191</v>
      </c>
      <c r="D70" s="51" t="s">
        <v>168</v>
      </c>
      <c r="E70" s="51" t="s">
        <v>293</v>
      </c>
      <c r="F70" s="51" t="s">
        <v>304</v>
      </c>
      <c r="G70" s="51">
        <v>483630308</v>
      </c>
      <c r="H70" s="51">
        <v>2014</v>
      </c>
      <c r="I70" s="69" t="s">
        <v>61</v>
      </c>
    </row>
    <row r="71" spans="1:9" ht="13.5" customHeight="1" x14ac:dyDescent="0.2">
      <c r="A71" s="51" t="s">
        <v>220</v>
      </c>
      <c r="B71" s="51" t="s">
        <v>169</v>
      </c>
      <c r="C71" s="51" t="s">
        <v>192</v>
      </c>
      <c r="D71" s="51" t="s">
        <v>169</v>
      </c>
      <c r="E71" s="51" t="s">
        <v>293</v>
      </c>
      <c r="F71" s="51" t="s">
        <v>304</v>
      </c>
      <c r="G71" s="51">
        <v>851375600</v>
      </c>
      <c r="H71" s="51">
        <v>2014</v>
      </c>
      <c r="I71" s="69" t="s">
        <v>62</v>
      </c>
    </row>
    <row r="72" spans="1:9" ht="13.5" customHeight="1" x14ac:dyDescent="0.2">
      <c r="A72" s="51" t="s">
        <v>220</v>
      </c>
      <c r="B72" s="51" t="s">
        <v>234</v>
      </c>
      <c r="C72" s="51" t="s">
        <v>187</v>
      </c>
      <c r="D72" s="51" t="s">
        <v>234</v>
      </c>
      <c r="E72" s="51" t="s">
        <v>288</v>
      </c>
      <c r="F72" s="51" t="s">
        <v>304</v>
      </c>
      <c r="G72" s="51">
        <v>2000000000</v>
      </c>
      <c r="H72" s="51">
        <v>2014</v>
      </c>
      <c r="I72" s="69" t="s">
        <v>63</v>
      </c>
    </row>
    <row r="73" spans="1:9" ht="13.5" customHeight="1" x14ac:dyDescent="0.2">
      <c r="A73" s="51" t="s">
        <v>220</v>
      </c>
      <c r="B73" s="51" t="s">
        <v>170</v>
      </c>
      <c r="C73" s="51" t="s">
        <v>193</v>
      </c>
      <c r="D73" s="51" t="s">
        <v>170</v>
      </c>
      <c r="E73" s="51" t="s">
        <v>211</v>
      </c>
      <c r="F73" s="51" t="s">
        <v>290</v>
      </c>
      <c r="G73" s="51">
        <v>500000000</v>
      </c>
      <c r="H73" s="51">
        <v>2014</v>
      </c>
      <c r="I73" s="69" t="s">
        <v>64</v>
      </c>
    </row>
    <row r="74" spans="1:9" ht="13.5" customHeight="1" x14ac:dyDescent="0.2">
      <c r="A74" s="51" t="s">
        <v>220</v>
      </c>
      <c r="B74" s="51" t="s">
        <v>235</v>
      </c>
      <c r="C74" s="51" t="s">
        <v>193</v>
      </c>
      <c r="D74" s="51" t="s">
        <v>235</v>
      </c>
      <c r="E74" s="51" t="s">
        <v>211</v>
      </c>
      <c r="F74" s="51" t="s">
        <v>290</v>
      </c>
      <c r="G74" s="51">
        <v>339000000</v>
      </c>
      <c r="H74" s="51">
        <v>2014</v>
      </c>
      <c r="I74" s="69" t="s">
        <v>65</v>
      </c>
    </row>
    <row r="75" spans="1:9" ht="13.5" customHeight="1" x14ac:dyDescent="0.2">
      <c r="A75" s="51" t="s">
        <v>220</v>
      </c>
      <c r="B75" s="51" t="s">
        <v>236</v>
      </c>
      <c r="C75" s="51" t="s">
        <v>182</v>
      </c>
      <c r="D75" s="51" t="s">
        <v>236</v>
      </c>
      <c r="E75" s="51" t="s">
        <v>293</v>
      </c>
      <c r="F75" s="51" t="s">
        <v>304</v>
      </c>
      <c r="G75" s="51">
        <v>135000000</v>
      </c>
      <c r="H75" s="51">
        <v>2014</v>
      </c>
      <c r="I75" s="69" t="s">
        <v>139</v>
      </c>
    </row>
    <row r="76" spans="1:9" ht="13.5" customHeight="1" x14ac:dyDescent="0.2">
      <c r="A76" s="51" t="s">
        <v>220</v>
      </c>
      <c r="B76" s="51" t="s">
        <v>228</v>
      </c>
      <c r="C76" s="51" t="s">
        <v>187</v>
      </c>
      <c r="D76" s="51" t="s">
        <v>228</v>
      </c>
      <c r="E76" s="51" t="s">
        <v>211</v>
      </c>
      <c r="F76" s="51" t="s">
        <v>290</v>
      </c>
      <c r="G76" s="51">
        <v>75000000</v>
      </c>
      <c r="H76" s="51">
        <v>2014</v>
      </c>
      <c r="I76" s="69" t="s">
        <v>66</v>
      </c>
    </row>
    <row r="77" spans="1:9" ht="13.5" customHeight="1" x14ac:dyDescent="0.2">
      <c r="A77" s="51" t="s">
        <v>220</v>
      </c>
      <c r="B77" s="51" t="s">
        <v>171</v>
      </c>
      <c r="C77" s="51" t="s">
        <v>292</v>
      </c>
      <c r="D77" s="51" t="s">
        <v>171</v>
      </c>
      <c r="E77" s="51" t="s">
        <v>289</v>
      </c>
      <c r="F77" s="51" t="s">
        <v>290</v>
      </c>
      <c r="G77" s="51" t="s">
        <v>294</v>
      </c>
      <c r="H77" s="51">
        <v>2014</v>
      </c>
      <c r="I77" s="69" t="s">
        <v>67</v>
      </c>
    </row>
    <row r="78" spans="1:9" ht="13.5" customHeight="1" x14ac:dyDescent="0.2">
      <c r="A78" s="51" t="s">
        <v>220</v>
      </c>
      <c r="B78" s="51" t="s">
        <v>237</v>
      </c>
      <c r="C78" s="51" t="s">
        <v>194</v>
      </c>
      <c r="D78" s="51" t="s">
        <v>237</v>
      </c>
      <c r="E78" s="51" t="s">
        <v>211</v>
      </c>
      <c r="F78" s="51" t="s">
        <v>304</v>
      </c>
      <c r="G78" s="51">
        <v>194000000</v>
      </c>
      <c r="H78" s="51">
        <v>2014</v>
      </c>
      <c r="I78" s="69" t="s">
        <v>68</v>
      </c>
    </row>
    <row r="79" spans="1:9" ht="13.5" customHeight="1" x14ac:dyDescent="0.2">
      <c r="A79" s="51" t="s">
        <v>220</v>
      </c>
      <c r="B79" s="51" t="s">
        <v>172</v>
      </c>
      <c r="C79" s="51" t="s">
        <v>182</v>
      </c>
      <c r="D79" s="51" t="s">
        <v>172</v>
      </c>
      <c r="E79" s="51" t="s">
        <v>293</v>
      </c>
      <c r="F79" s="51" t="s">
        <v>304</v>
      </c>
      <c r="G79" s="51">
        <v>255000000</v>
      </c>
      <c r="H79" s="51">
        <v>2014</v>
      </c>
      <c r="I79" s="69" t="s">
        <v>69</v>
      </c>
    </row>
    <row r="80" spans="1:9" ht="13.5" customHeight="1" x14ac:dyDescent="0.2">
      <c r="A80" s="51" t="s">
        <v>220</v>
      </c>
      <c r="B80" s="51" t="s">
        <v>173</v>
      </c>
      <c r="C80" s="51" t="s">
        <v>209</v>
      </c>
      <c r="D80" s="51" t="s">
        <v>173</v>
      </c>
      <c r="E80" s="51" t="s">
        <v>211</v>
      </c>
      <c r="F80" s="51" t="s">
        <v>304</v>
      </c>
      <c r="G80" s="51" t="s">
        <v>294</v>
      </c>
      <c r="H80" s="51">
        <v>2013</v>
      </c>
      <c r="I80" s="69" t="s">
        <v>70</v>
      </c>
    </row>
    <row r="81" spans="1:9" ht="13.5" customHeight="1" x14ac:dyDescent="0.2">
      <c r="A81" s="51" t="s">
        <v>220</v>
      </c>
      <c r="B81" s="51" t="s">
        <v>174</v>
      </c>
      <c r="C81" s="51" t="s">
        <v>210</v>
      </c>
      <c r="D81" s="51" t="s">
        <v>174</v>
      </c>
      <c r="E81" s="51" t="s">
        <v>211</v>
      </c>
      <c r="F81" s="51" t="s">
        <v>290</v>
      </c>
      <c r="G81" s="51" t="s">
        <v>294</v>
      </c>
      <c r="H81" s="51">
        <v>2013</v>
      </c>
      <c r="I81" s="69" t="s">
        <v>71</v>
      </c>
    </row>
    <row r="82" spans="1:9" ht="13.5" customHeight="1" x14ac:dyDescent="0.2">
      <c r="A82" s="51" t="s">
        <v>220</v>
      </c>
      <c r="B82" s="51" t="s">
        <v>175</v>
      </c>
      <c r="C82" s="51" t="s">
        <v>184</v>
      </c>
      <c r="D82" s="51" t="s">
        <v>175</v>
      </c>
      <c r="E82" s="51" t="s">
        <v>289</v>
      </c>
      <c r="F82" s="51" t="s">
        <v>304</v>
      </c>
      <c r="G82" s="51" t="s">
        <v>294</v>
      </c>
      <c r="H82" s="51">
        <v>2013</v>
      </c>
      <c r="I82" s="69" t="s">
        <v>72</v>
      </c>
    </row>
    <row r="83" spans="1:9" ht="13.5" customHeight="1" x14ac:dyDescent="0.2">
      <c r="A83" s="51" t="s">
        <v>220</v>
      </c>
      <c r="B83" s="51" t="s">
        <v>176</v>
      </c>
      <c r="C83" s="51" t="s">
        <v>192</v>
      </c>
      <c r="D83" s="51" t="s">
        <v>176</v>
      </c>
      <c r="E83" s="51" t="s">
        <v>288</v>
      </c>
      <c r="F83" s="51" t="s">
        <v>304</v>
      </c>
      <c r="G83" s="51">
        <v>30889832</v>
      </c>
      <c r="H83" s="51">
        <v>2013</v>
      </c>
      <c r="I83" s="69" t="s">
        <v>73</v>
      </c>
    </row>
    <row r="84" spans="1:9" ht="13.5" customHeight="1" x14ac:dyDescent="0.2">
      <c r="A84" s="51" t="s">
        <v>220</v>
      </c>
      <c r="B84" s="51" t="s">
        <v>242</v>
      </c>
      <c r="C84" s="51" t="s">
        <v>192</v>
      </c>
      <c r="D84" s="51" t="s">
        <v>242</v>
      </c>
      <c r="E84" s="51" t="s">
        <v>293</v>
      </c>
      <c r="F84" s="51" t="s">
        <v>304</v>
      </c>
      <c r="G84" s="51">
        <v>140000000</v>
      </c>
      <c r="H84" s="51">
        <v>2013</v>
      </c>
      <c r="I84" s="69" t="s">
        <v>146</v>
      </c>
    </row>
    <row r="85" spans="1:9" ht="13.5" customHeight="1" x14ac:dyDescent="0.2">
      <c r="A85" s="51" t="s">
        <v>220</v>
      </c>
      <c r="B85" s="51" t="s">
        <v>177</v>
      </c>
      <c r="C85" s="51" t="s">
        <v>192</v>
      </c>
      <c r="D85" s="51" t="s">
        <v>177</v>
      </c>
      <c r="E85" s="51" t="s">
        <v>293</v>
      </c>
      <c r="F85" s="51" t="s">
        <v>304</v>
      </c>
      <c r="G85" s="51">
        <v>140000000</v>
      </c>
      <c r="H85" s="51">
        <v>2013</v>
      </c>
      <c r="I85" s="69" t="s">
        <v>74</v>
      </c>
    </row>
    <row r="86" spans="1:9" ht="13.5" customHeight="1" x14ac:dyDescent="0.2">
      <c r="A86" s="51" t="s">
        <v>220</v>
      </c>
      <c r="B86" s="51" t="s">
        <v>178</v>
      </c>
      <c r="C86" s="51" t="s">
        <v>184</v>
      </c>
      <c r="D86" s="51" t="s">
        <v>178</v>
      </c>
      <c r="E86" s="51" t="s">
        <v>211</v>
      </c>
      <c r="F86" s="51" t="s">
        <v>304</v>
      </c>
      <c r="G86" s="51">
        <v>183000000</v>
      </c>
      <c r="H86" s="51">
        <v>2013</v>
      </c>
      <c r="I86" s="69" t="s">
        <v>75</v>
      </c>
    </row>
    <row r="87" spans="1:9" ht="13.5" customHeight="1" x14ac:dyDescent="0.2">
      <c r="A87" s="51" t="s">
        <v>220</v>
      </c>
      <c r="B87" s="51" t="s">
        <v>179</v>
      </c>
      <c r="C87" s="51" t="s">
        <v>195</v>
      </c>
      <c r="D87" s="51" t="s">
        <v>179</v>
      </c>
      <c r="E87" s="51" t="s">
        <v>288</v>
      </c>
      <c r="F87" s="51" t="s">
        <v>304</v>
      </c>
      <c r="G87" s="51">
        <v>283000000</v>
      </c>
      <c r="H87" s="51">
        <v>2013</v>
      </c>
      <c r="I87" s="51" t="s">
        <v>76</v>
      </c>
    </row>
    <row r="88" spans="1:9" ht="13.5" customHeight="1" x14ac:dyDescent="0.2">
      <c r="A88" s="51" t="s">
        <v>220</v>
      </c>
      <c r="B88" s="51" t="s">
        <v>180</v>
      </c>
      <c r="C88" s="51" t="s">
        <v>182</v>
      </c>
      <c r="D88" s="51" t="s">
        <v>180</v>
      </c>
      <c r="E88" s="51" t="s">
        <v>293</v>
      </c>
      <c r="F88" s="51" t="s">
        <v>304</v>
      </c>
      <c r="G88" s="51">
        <v>56000000</v>
      </c>
      <c r="H88" s="51">
        <v>2013</v>
      </c>
      <c r="I88" s="51" t="s">
        <v>100</v>
      </c>
    </row>
    <row r="89" spans="1:9" ht="13.5" customHeight="1" x14ac:dyDescent="0.2">
      <c r="A89" s="51" t="s">
        <v>220</v>
      </c>
      <c r="B89" s="51" t="s">
        <v>181</v>
      </c>
      <c r="C89" s="51" t="s">
        <v>182</v>
      </c>
      <c r="D89" s="51" t="s">
        <v>181</v>
      </c>
      <c r="E89" s="51" t="s">
        <v>211</v>
      </c>
      <c r="F89" s="51" t="s">
        <v>304</v>
      </c>
      <c r="G89" s="51">
        <v>1300000000</v>
      </c>
      <c r="H89" s="51">
        <v>2013</v>
      </c>
      <c r="I89" s="51" t="s">
        <v>77</v>
      </c>
    </row>
    <row r="90" spans="1:9" s="73" customFormat="1" ht="15.75" x14ac:dyDescent="0.25">
      <c r="A90" s="51" t="s">
        <v>19</v>
      </c>
      <c r="B90" s="51" t="s">
        <v>20</v>
      </c>
      <c r="C90" s="51" t="s">
        <v>21</v>
      </c>
      <c r="D90" s="51" t="s">
        <v>11</v>
      </c>
      <c r="E90" s="51" t="s">
        <v>22</v>
      </c>
      <c r="F90" s="51" t="s">
        <v>23</v>
      </c>
      <c r="G90" s="74">
        <v>111000000</v>
      </c>
      <c r="H90" s="51">
        <v>2014</v>
      </c>
      <c r="I90" s="51" t="s">
        <v>24</v>
      </c>
    </row>
    <row r="91" spans="1:9" s="73" customFormat="1" ht="15.75" x14ac:dyDescent="0.25">
      <c r="A91" s="51" t="s">
        <v>19</v>
      </c>
      <c r="B91" s="51" t="s">
        <v>25</v>
      </c>
      <c r="C91" s="51" t="s">
        <v>26</v>
      </c>
      <c r="D91" s="51" t="s">
        <v>10</v>
      </c>
      <c r="E91" s="51" t="s">
        <v>27</v>
      </c>
      <c r="F91" s="51" t="s">
        <v>28</v>
      </c>
      <c r="G91" s="74">
        <v>100000000</v>
      </c>
      <c r="H91" s="51">
        <v>2013</v>
      </c>
      <c r="I91" s="51" t="s">
        <v>24</v>
      </c>
    </row>
    <row r="92" spans="1:9" s="73" customFormat="1" ht="15.75" x14ac:dyDescent="0.25">
      <c r="A92" s="51" t="s">
        <v>19</v>
      </c>
      <c r="B92" s="51" t="s">
        <v>13</v>
      </c>
      <c r="C92" s="51" t="s">
        <v>14</v>
      </c>
      <c r="D92" s="51" t="s">
        <v>7</v>
      </c>
      <c r="E92" s="51" t="s">
        <v>22</v>
      </c>
      <c r="F92" s="51" t="s">
        <v>15</v>
      </c>
      <c r="G92" s="74">
        <v>30000000</v>
      </c>
      <c r="H92" s="51">
        <v>2013</v>
      </c>
      <c r="I92" s="51" t="s">
        <v>24</v>
      </c>
    </row>
    <row r="93" spans="1:9" s="73" customFormat="1" ht="15.75" x14ac:dyDescent="0.25">
      <c r="A93" s="51" t="s">
        <v>19</v>
      </c>
      <c r="B93" s="51" t="s">
        <v>16</v>
      </c>
      <c r="C93" s="51" t="s">
        <v>17</v>
      </c>
      <c r="D93" s="51" t="s">
        <v>8</v>
      </c>
      <c r="E93" s="51" t="s">
        <v>18</v>
      </c>
      <c r="F93" s="51" t="s">
        <v>15</v>
      </c>
      <c r="G93" s="74">
        <v>20000000</v>
      </c>
      <c r="H93" s="51">
        <v>2013</v>
      </c>
      <c r="I93" s="51" t="s">
        <v>24</v>
      </c>
    </row>
    <row r="94" spans="1:9" ht="13.5" customHeight="1" x14ac:dyDescent="0.2">
      <c r="A94" s="44"/>
      <c r="B94" s="44"/>
      <c r="C94" s="44"/>
      <c r="D94" s="44"/>
      <c r="E94" s="44"/>
      <c r="F94" s="44"/>
      <c r="G94" s="49"/>
      <c r="H94" s="49"/>
      <c r="I94" s="44"/>
    </row>
    <row r="95" spans="1:9" ht="13.5" thickBot="1" x14ac:dyDescent="0.25"/>
    <row r="96" spans="1:9" s="14" customFormat="1" ht="38.25" x14ac:dyDescent="0.2">
      <c r="A96" s="59" t="s">
        <v>275</v>
      </c>
      <c r="B96" s="60" t="s">
        <v>285</v>
      </c>
      <c r="C96" s="60" t="s">
        <v>265</v>
      </c>
      <c r="D96" s="60" t="s">
        <v>266</v>
      </c>
      <c r="E96" s="60" t="s">
        <v>267</v>
      </c>
      <c r="F96" s="60" t="s">
        <v>35</v>
      </c>
      <c r="G96" s="60" t="s">
        <v>36</v>
      </c>
      <c r="H96" s="61" t="s">
        <v>268</v>
      </c>
    </row>
    <row r="97" spans="1:8" x14ac:dyDescent="0.2">
      <c r="A97" s="51" t="s">
        <v>295</v>
      </c>
      <c r="B97" s="67">
        <f>SUMIFS(G4:G89,A4:A89,"Japan Bank for International Co-operation",E4:E89,"Coal",F4:F89,"upstream")/1000000</f>
        <v>350</v>
      </c>
      <c r="C97" s="67">
        <f>SUMIFS(G4:G89,A4:A89,"Japan Bank for International Co-operation",E4:E89,"Coal",F4:F89,"downstream")/1000000</f>
        <v>2084.7392</v>
      </c>
      <c r="D97" s="67">
        <f>(SUMIFS(G4:G89,A4:A89,"Japan Bank for International Co-operation",E4:E89,"Oil",F4:F89,"upstream")/1000000)+(SUMIFS(G4:G89,A4:A89,"Japan Bank for International Co-operation",E4:E89,"Natural Gas",F4:F89,"upstream")/1000000)+(SUMIFS(G4:G89,A4:A89,"Japan Bank for International Co-operation",E4:E89,"Oil and Gas",F4:F89,"upstream"))/1000000</f>
        <v>10280.25268</v>
      </c>
      <c r="E97" s="67">
        <f>(SUMIFS(G4:G89,A4:A89,"Japan Bank for International Co-operation",E4:E89,"Oil",F4:F89,"downstream")/1000000)+(SUMIFS(G4:G89,A4:A89,"Japan Bank for International Co-operation",E4:E89,"Natural Gas",F4:F89,"downstream")/1000000)+(SUMIFS(G4:G89,A4:A89,"Japan Bank for International Co-operation",E4:E89,"Oil and Gas",F4:F89,"downstream"))/1000000+(SUMIFS(G4:G89,A4:A89,"Japan Bank for International Co-operation",E4:E89,"Oil",F4:F89,"midstream")/1000000)+(SUMIFS(G4:G89,A4:A89,"Japan Bank for International Co-operation",E4:E89,"Natural Gas",F4:F89,"midstream")/1000000)+(SUMIFS(G4:G89,A4:A89,"Japan Bank for International Co-operation",E4:E89,"Oil and Gas",F4:F89,"midstream"))/1000000</f>
        <v>9439.6284880000003</v>
      </c>
      <c r="F97" s="67" t="s">
        <v>294</v>
      </c>
      <c r="G97" s="62">
        <f>SUM(B97:F97)</f>
        <v>22154.620368</v>
      </c>
      <c r="H97" s="63">
        <f>G97/2</f>
        <v>11077.310184</v>
      </c>
    </row>
    <row r="98" spans="1:8" x14ac:dyDescent="0.2">
      <c r="A98" s="51" t="s">
        <v>218</v>
      </c>
      <c r="B98" s="67">
        <f>SUMIFS(G4:G89,A4:A89,"Japan International Cooperation Agency",E4:E89,"Coal",F4:F89,"upstream")/1000000</f>
        <v>0</v>
      </c>
      <c r="C98" s="67">
        <f>SUMIFS(G4:G89,A4:A89,"Japan International Cooperation Agency",E4:E89,"Coal",F4:F89,"downstream")/1000000</f>
        <v>1063.6727599999999</v>
      </c>
      <c r="D98" s="67">
        <f>(SUMIFS(G4:G89,A4:A89,"Japan International Cooperation Agency",E4:E89,"Oil",F4:F89,"upstream")/1000000)+(SUMIFS(G4:G89,A4:A89,"Japan International Cooperation Agency",E4:E89,"Natural Gas",F4:F89,"upstream")/1000000)+(SUMIFS(G4:G89,A4:A89,"Japan International Cooperation Agency",E4:E89,"Oil and Gas",F4:F89,"upstream"))/1000000</f>
        <v>0</v>
      </c>
      <c r="E98" s="67">
        <f>(SUMIFS(G4:G89,A4:A89,"Japan International Cooperation Agency",E4:E89,"Oil",F4:F89,"downstream")/1000000)+(SUMIFS(G4:G89,A4:A89,"Japan International Cooperation Agency",E4:E89,"Natural Gas",F4:F89,"downstream")/1000000)+(SUMIFS(G4:G89,A4:A89,"Japan International Cooperation Agency",E4:E89,"Oil and Gas",F4:F89,"downstream"))/1000000+(SUMIFS(G4:G89,A4:A89,"Japan International Cooperation Agency",E4:E89,"Oil",F4:F89,"midstream")/1000000)+(SUMIFS(G4:G89,A4:A89,"Japan International Cooperation Agency",E4:E89,"Natural Gas",F4:F89,"midstream")/1000000)+(SUMIFS(G4:G89,A4:A89,"Japan International Cooperation Agency",E4:E89,"Oil and Gas",F4:F89,"midstream"))/1000000</f>
        <v>813.86829</v>
      </c>
      <c r="F98" s="67" t="s">
        <v>294</v>
      </c>
      <c r="G98" s="62">
        <f t="shared" ref="G98:G99" si="0">SUM(B98:F98)</f>
        <v>1877.5410499999998</v>
      </c>
      <c r="H98" s="63">
        <f t="shared" ref="H98:H101" si="1">G98/2</f>
        <v>938.77052499999991</v>
      </c>
    </row>
    <row r="99" spans="1:8" x14ac:dyDescent="0.2">
      <c r="A99" s="51" t="s">
        <v>219</v>
      </c>
      <c r="B99" s="67">
        <f>SUMIFS(G4:G89,A4:A89,"Japan Oil Gas and Metals National Corporation",E4:E89,"Coal",F4:F89,"upstream")/1000000</f>
        <v>7.4002990000000004</v>
      </c>
      <c r="C99" s="67">
        <f>SUMIFS(G4:G89,A4:A89,"Japan Oil Gas and Metals National Corporation",E4:E89,"Coal",F4:F89,"downstream")/1000000</f>
        <v>0</v>
      </c>
      <c r="D99" s="67">
        <f>(SUMIFS(G4:G89,A4:A89,"Japan Oil Gas and Metals National Corporation",E4:E89,"Oil",F4:F89,"upstream")/1000000)+(SUMIFS(G4:G89,A4:A89,"Japan Oil Gas and Metals National Corporation",E4:E89,"Natural Gas",F4:F89,"upstream")/1000000)+(SUMIFS(G4:G89,A4:A89,"Japan Oil Gas and Metals National Corporation",E4:E89,"Oil and Gas",F4:F89,"upstream"))/1000000</f>
        <v>3086.7558500000005</v>
      </c>
      <c r="E99" s="67">
        <f>(SUMIFS(G4:G89,A4:A89,"Japan Oil Gas and Metals National Corporation",E4:E89,"Oil",F4:F89,"downstream")/1000000)+(SUMIFS(G4:G89,A4:A89,"Japan Oil Gas and Metals National Corporation",E4:E89,"Natural Gas",F4:F89,"downstream")/1000000)+(SUMIFS(G4:G89,A4:A89,"Japan Oil Gas and Metals National Corporation",E4:E89,"Oil and Gas",F4:F89,"downstream"))/1000000+(SUMIFS(G4:G89,A4:A89,"Japan Oil Gas and Metals National Corporation",E4:E89,"Oil",F4:F89,"midstream")/1000000)+(SUMIFS(G4:G89,A4:A89,"Japan Oil Gas and Metals National Corporation",E4:E89,"Natural Gas",F4:F89,"midstream")/1000000)+(SUMIFS(G4:G89,A4:A89,"Japan Oil Gas and Metals National Corporation",E4:E89,"Oil and Gas",F4:F89,"midstream"))/1000000</f>
        <v>0</v>
      </c>
      <c r="F99" s="67" t="s">
        <v>294</v>
      </c>
      <c r="G99" s="62">
        <f t="shared" si="0"/>
        <v>3094.1561490000004</v>
      </c>
      <c r="H99" s="63">
        <f t="shared" si="1"/>
        <v>1547.0780745000002</v>
      </c>
    </row>
    <row r="100" spans="1:8" x14ac:dyDescent="0.2">
      <c r="A100" s="51" t="s">
        <v>220</v>
      </c>
      <c r="B100" s="64">
        <f>SUMIFS(G4:G89,A4:A89,"Nippon Export and Investment Insurance",E4:E89,"Coal",F4:F89,"upstream")/1000000</f>
        <v>0</v>
      </c>
      <c r="C100" s="65">
        <f>SUMIFS(G4:G89,A4:A89,"Nippon Export and Investment Insurance",E4:E89,"Coal",F4:F89,"downstream")/1000000</f>
        <v>2061.0059080000001</v>
      </c>
      <c r="D100" s="66">
        <f>(SUMIFS(G4:G89,A4:A89,"Nippon Export and Investment Insurance",E4:E89,"Oil",F4:F89,"upstream")/1000000)+(SUMIFS(G4:G89,A4:A89,"Nippon Export and Investment Insurance",E4:E89,"Natural Gas",F4:F89,"upstream")/1000000)+(SUMIFS(G4:G89,A4:A89,"Nippon Export and Investment Insurance",E4:E89,"Oil and Gas",F4:F89,"upstream"))/1000000</f>
        <v>1296</v>
      </c>
      <c r="E100" s="64">
        <f>(SUMIFS(G4:G89,A4:A89,"Nippon Export and Investment Insurance",E4:E89,"Oil",F4:F89,"downstream")/1000000)+(SUMIFS(G4:G89,A4:A89,"Nippon Export and Investment Insurance",E4:E89,"Natural Gas",F4:F89,"downstream")/1000000)+(SUMIFS(G4:G89,A4:A89,"Nippon Export and Investment Insurance",E4:E89,"Oil and Gas",F4:F89,"downstream"))/1000000+(SUMIFS(G4:G89,A4:A89,"Nippon Export and Investment Insurance",E4:E89,"Oil",F4:F89,"midstream")/1000000)+(SUMIFS(G4:G89,A4:A89,"Nippon Export and Investment Insurance",E4:E89,"Natural Gas",F4:F89,"midstream")/1000000)+(SUMIFS(G4:G89,A4:A89,"Nippon Export and Investment Insurance",E4:E89,"Oil and Gas",F4:F89,"midstream"))/1000000</f>
        <v>5731.7970319999995</v>
      </c>
      <c r="F100" s="66" t="s">
        <v>294</v>
      </c>
      <c r="G100" s="62">
        <f>SUM(B100:F100)</f>
        <v>9088.8029399999996</v>
      </c>
      <c r="H100" s="63">
        <f t="shared" si="1"/>
        <v>4544.4014699999998</v>
      </c>
    </row>
    <row r="101" spans="1:8" ht="13.15" customHeight="1" x14ac:dyDescent="0.2">
      <c r="A101" s="80" t="s">
        <v>9</v>
      </c>
      <c r="B101" s="81">
        <v>0</v>
      </c>
      <c r="C101" s="81">
        <v>0</v>
      </c>
      <c r="D101" s="81">
        <f>G90/1000000</f>
        <v>111</v>
      </c>
      <c r="E101" s="81">
        <f>(G93+G92+G91)/1000000</f>
        <v>150</v>
      </c>
      <c r="F101" s="81">
        <v>0</v>
      </c>
      <c r="G101" s="62">
        <f>SUM(B101:F101)</f>
        <v>261</v>
      </c>
      <c r="H101" s="63">
        <f t="shared" si="1"/>
        <v>130.5</v>
      </c>
    </row>
  </sheetData>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10076;#</Resource_x0020_or_x0020_opinion_x0020_entry>
    <Publish_x0020_to_x0020_web_x003f_ xmlns="94cc8053-8d8c-49ea-856f-1648b6275459">true</Publish_x0020_to_x0020_web_x003f_>
    <Resource_x0020_or_x0020_opinion_x0020_entryC_WebSection xmlns="94cc8053-8d8c-49ea-856f-1648b6275459">10076;#10076</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10076;#10076</Resource_x0020_or_x0020_opinion_x0020_entryAuthor_x0028_s_x0029_>
    <Resource_x0020_or_x0020_opinion_x0020_entryTitle_x002c__x0020_series_x0020_0 xmlns="94cc8053-8d8c-49ea-856f-1648b6275459">10076;#10076</Resource_x0020_or_x0020_opinion_x0020_entryTitle_x002c__x0020_series_x0020_0>
    <C_Resource_x0020_or_x0020_opinion_x0020_entry xmlns="94cc8053-8d8c-49ea-856f-1648b6275459">10076</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Japan -  - Research reports and studies</C_Resource_x0020_or_x0020_opinion_x0020_entryTitle_x002c__x0020_series_x0020_0>
    <C_Resource_x0020_or_x0020_opinion_x0020_entryAuthor_x0028_s_x0029_ xmlns="94cc8053-8d8c-49ea-856f-1648b6275459">Alex Doukas and Shakuntala Makhijani</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20F3EB-9C22-438D-AF93-45D6432228B9}"/>
</file>

<file path=customXml/itemProps2.xml><?xml version="1.0" encoding="utf-8"?>
<ds:datastoreItem xmlns:ds="http://schemas.openxmlformats.org/officeDocument/2006/customXml" ds:itemID="{1D2FADA5-6701-4546-AA2D-7774DEAA6CD3}"/>
</file>

<file path=customXml/itemProps3.xml><?xml version="1.0" encoding="utf-8"?>
<ds:datastoreItem xmlns:ds="http://schemas.openxmlformats.org/officeDocument/2006/customXml" ds:itemID="{7E0D4CD8-0807-47D7-A5D2-04E130C3B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National Subsidies</vt:lpstr>
      <vt:lpstr>SOE Investment</vt:lpstr>
      <vt:lpstr>PF_Summary</vt:lpstr>
      <vt:lpstr>PF_Domestic_Full</vt:lpstr>
      <vt:lpstr>PF_International_Full</vt:lpstr>
      <vt:lpstr>'National Subsidies'!_ftn1</vt:lpstr>
      <vt:lpstr>'National Subsidies'!_ftnref1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 Data Sheet</dc:title>
  <dc:creator>Sam Pickard</dc:creator>
  <cp:lastModifiedBy>Caroline Haywood</cp:lastModifiedBy>
  <dcterms:created xsi:type="dcterms:W3CDTF">2015-08-18T14:38:53Z</dcterms:created>
  <dcterms:modified xsi:type="dcterms:W3CDTF">2015-11-11T13:41:17Z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